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kra\Desktop\Pricing\"/>
    </mc:Choice>
  </mc:AlternateContent>
  <xr:revisionPtr revIDLastSave="0" documentId="8_{6D5F5C84-1958-4E0B-A893-3A9E269C3ECE}" xr6:coauthVersionLast="37" xr6:coauthVersionMax="37" xr10:uidLastSave="{00000000-0000-0000-0000-000000000000}"/>
  <bookViews>
    <workbookView xWindow="0" yWindow="0" windowWidth="28800" windowHeight="14028" tabRatio="811" xr2:uid="{00000000-000D-0000-FFFF-FFFF00000000}"/>
  </bookViews>
  <sheets>
    <sheet name="Quote Tool" sheetId="1" r:id="rId1"/>
    <sheet name="Price List" sheetId="10" state="hidden" r:id="rId2"/>
    <sheet name="Summary for PO" sheetId="11" r:id="rId3"/>
  </sheets>
  <definedNames>
    <definedName name="_xlnm._FilterDatabase" localSheetId="1" hidden="1">'Price List'!$B$6:$F$370</definedName>
    <definedName name="_xlnm._FilterDatabase" localSheetId="0" hidden="1">'Quote Tool'!$A$13:$K$385</definedName>
    <definedName name="Discounts">#REF!</definedName>
    <definedName name="_xlnm.Print_Area" localSheetId="0">'Quote Tool'!$A$1:$K$429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4" i="10" l="1"/>
  <c r="G365" i="10"/>
  <c r="G366" i="10"/>
  <c r="G367" i="10"/>
  <c r="G368" i="10"/>
  <c r="G369" i="10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S356" i="1" s="1"/>
  <c r="Q356" i="1" s="1"/>
  <c r="R357" i="1"/>
  <c r="S358" i="1" s="1"/>
  <c r="Q358" i="1" s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60" i="1"/>
  <c r="Q361" i="1"/>
  <c r="Q365" i="1"/>
  <c r="Q366" i="1"/>
  <c r="Q367" i="1"/>
  <c r="Q368" i="1"/>
  <c r="Q369" i="1"/>
  <c r="Q370" i="1"/>
  <c r="Q371" i="1"/>
  <c r="Q372" i="1"/>
  <c r="Q373" i="1"/>
  <c r="Q374" i="1"/>
  <c r="A366" i="10" s="1"/>
  <c r="G377" i="1"/>
  <c r="I377" i="1"/>
  <c r="K377" i="1"/>
  <c r="S360" i="1" l="1"/>
  <c r="S361" i="1"/>
  <c r="S359" i="1"/>
  <c r="Q359" i="1" s="1"/>
  <c r="S357" i="1"/>
  <c r="Q357" i="1" s="1"/>
  <c r="S367" i="1"/>
  <c r="S368" i="1"/>
  <c r="S375" i="1"/>
  <c r="Q375" i="1" s="1"/>
  <c r="A367" i="10" s="1"/>
  <c r="S374" i="1"/>
  <c r="S366" i="1"/>
  <c r="S373" i="1"/>
  <c r="S365" i="1"/>
  <c r="S372" i="1"/>
  <c r="S364" i="1"/>
  <c r="Q364" i="1" s="1"/>
  <c r="S371" i="1"/>
  <c r="S363" i="1"/>
  <c r="Q363" i="1" s="1"/>
  <c r="S370" i="1"/>
  <c r="S362" i="1"/>
  <c r="Q362" i="1" s="1"/>
  <c r="S377" i="1"/>
  <c r="Q377" i="1" s="1"/>
  <c r="A369" i="10" s="1"/>
  <c r="S369" i="1"/>
  <c r="S376" i="1"/>
  <c r="Q376" i="1" s="1"/>
  <c r="A368" i="10" s="1"/>
  <c r="K117" i="1"/>
  <c r="K338" i="1"/>
  <c r="K337" i="1"/>
  <c r="G329" i="10" l="1"/>
  <c r="H329" i="10"/>
  <c r="G330" i="10"/>
  <c r="H330" i="10"/>
  <c r="G331" i="10"/>
  <c r="H331" i="10"/>
  <c r="G332" i="10"/>
  <c r="H332" i="10"/>
  <c r="G333" i="10"/>
  <c r="H333" i="10"/>
  <c r="G334" i="10"/>
  <c r="H334" i="10"/>
  <c r="G335" i="10"/>
  <c r="H335" i="10"/>
  <c r="G336" i="10"/>
  <c r="H336" i="10"/>
  <c r="G337" i="10"/>
  <c r="H337" i="10"/>
  <c r="G338" i="10"/>
  <c r="H338" i="10"/>
  <c r="G339" i="10"/>
  <c r="H339" i="10"/>
  <c r="G340" i="10"/>
  <c r="H340" i="10"/>
  <c r="G341" i="10"/>
  <c r="H341" i="10"/>
  <c r="G342" i="10"/>
  <c r="H342" i="10"/>
  <c r="G343" i="10"/>
  <c r="H343" i="10"/>
  <c r="G344" i="10"/>
  <c r="H344" i="10"/>
  <c r="G345" i="10"/>
  <c r="H345" i="10"/>
  <c r="G346" i="10"/>
  <c r="H346" i="10"/>
  <c r="G347" i="10"/>
  <c r="H347" i="10"/>
  <c r="G348" i="10"/>
  <c r="H348" i="10"/>
  <c r="G349" i="10"/>
  <c r="H349" i="10"/>
  <c r="G350" i="10"/>
  <c r="H350" i="10"/>
  <c r="G351" i="10"/>
  <c r="H351" i="10"/>
  <c r="G352" i="10"/>
  <c r="H352" i="10"/>
  <c r="G353" i="10"/>
  <c r="H353" i="10"/>
  <c r="G354" i="10"/>
  <c r="H354" i="10"/>
  <c r="G355" i="10"/>
  <c r="H355" i="10"/>
  <c r="G356" i="10"/>
  <c r="H356" i="10"/>
  <c r="G357" i="10"/>
  <c r="H357" i="10"/>
  <c r="G358" i="10"/>
  <c r="H358" i="10"/>
  <c r="G359" i="10"/>
  <c r="H359" i="10"/>
  <c r="G360" i="10"/>
  <c r="H360" i="10"/>
  <c r="G361" i="10"/>
  <c r="H361" i="10"/>
  <c r="G362" i="10"/>
  <c r="H362" i="10"/>
  <c r="G363" i="10"/>
  <c r="H363" i="10"/>
  <c r="H364" i="10"/>
  <c r="H365" i="10"/>
  <c r="H366" i="10"/>
  <c r="H367" i="10"/>
  <c r="H368" i="10"/>
  <c r="H369" i="10"/>
  <c r="G370" i="10"/>
  <c r="H370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56" i="10"/>
  <c r="A357" i="10"/>
  <c r="A358" i="10"/>
  <c r="A359" i="10"/>
  <c r="A360" i="10"/>
  <c r="A361" i="10"/>
  <c r="A362" i="10"/>
  <c r="A363" i="10"/>
  <c r="A364" i="10"/>
  <c r="A365" i="10"/>
  <c r="A370" i="10"/>
  <c r="I338" i="1"/>
  <c r="I337" i="1"/>
  <c r="G338" i="1"/>
  <c r="K363" i="1" l="1"/>
  <c r="I363" i="1"/>
  <c r="G363" i="1"/>
  <c r="K362" i="1"/>
  <c r="I362" i="1"/>
  <c r="G362" i="1"/>
  <c r="D44" i="1" l="1"/>
  <c r="G8" i="10"/>
  <c r="H8" i="10"/>
  <c r="G9" i="10"/>
  <c r="H9" i="10"/>
  <c r="G10" i="10"/>
  <c r="H10" i="10"/>
  <c r="G11" i="10"/>
  <c r="H11" i="10"/>
  <c r="H12" i="10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G21" i="10"/>
  <c r="H21" i="10"/>
  <c r="G22" i="10"/>
  <c r="H22" i="10"/>
  <c r="G23" i="10"/>
  <c r="H23" i="10"/>
  <c r="G24" i="10"/>
  <c r="H24" i="10"/>
  <c r="G25" i="10"/>
  <c r="H25" i="10"/>
  <c r="G26" i="10"/>
  <c r="H26" i="10"/>
  <c r="G27" i="10"/>
  <c r="H27" i="10"/>
  <c r="G28" i="10"/>
  <c r="H28" i="10"/>
  <c r="G29" i="10"/>
  <c r="H29" i="10"/>
  <c r="G30" i="10"/>
  <c r="H30" i="10"/>
  <c r="G31" i="10"/>
  <c r="H31" i="10"/>
  <c r="G32" i="10"/>
  <c r="H32" i="10"/>
  <c r="G33" i="10"/>
  <c r="H33" i="10"/>
  <c r="G34" i="10"/>
  <c r="H34" i="10"/>
  <c r="G35" i="10"/>
  <c r="H35" i="10"/>
  <c r="H36" i="10"/>
  <c r="G37" i="10"/>
  <c r="H37" i="10"/>
  <c r="G38" i="10"/>
  <c r="H38" i="10"/>
  <c r="G39" i="10"/>
  <c r="H39" i="10"/>
  <c r="G40" i="10"/>
  <c r="H40" i="10"/>
  <c r="G41" i="10"/>
  <c r="H41" i="10"/>
  <c r="G42" i="10"/>
  <c r="H42" i="10"/>
  <c r="G43" i="10"/>
  <c r="H43" i="10"/>
  <c r="G44" i="10"/>
  <c r="H44" i="10"/>
  <c r="G45" i="10"/>
  <c r="H45" i="10"/>
  <c r="G46" i="10"/>
  <c r="H46" i="10"/>
  <c r="G47" i="10"/>
  <c r="H47" i="10"/>
  <c r="G48" i="10"/>
  <c r="H48" i="10"/>
  <c r="G49" i="10"/>
  <c r="H49" i="10"/>
  <c r="G50" i="10"/>
  <c r="H50" i="10"/>
  <c r="G51" i="10"/>
  <c r="H51" i="10"/>
  <c r="G52" i="10"/>
  <c r="H52" i="10"/>
  <c r="G53" i="10"/>
  <c r="H53" i="10"/>
  <c r="G54" i="10"/>
  <c r="H54" i="10"/>
  <c r="G55" i="10"/>
  <c r="H55" i="10"/>
  <c r="G56" i="10"/>
  <c r="H56" i="10"/>
  <c r="G57" i="10"/>
  <c r="H57" i="10"/>
  <c r="G58" i="10"/>
  <c r="H58" i="10"/>
  <c r="G59" i="10"/>
  <c r="H59" i="10"/>
  <c r="G60" i="10"/>
  <c r="H60" i="10"/>
  <c r="G61" i="10"/>
  <c r="H61" i="10"/>
  <c r="G62" i="10"/>
  <c r="H62" i="10"/>
  <c r="G63" i="10"/>
  <c r="H63" i="10"/>
  <c r="G64" i="10"/>
  <c r="H64" i="10"/>
  <c r="G65" i="10"/>
  <c r="H65" i="10"/>
  <c r="G66" i="10"/>
  <c r="H66" i="10"/>
  <c r="G67" i="10"/>
  <c r="H67" i="10"/>
  <c r="G68" i="10"/>
  <c r="H68" i="10"/>
  <c r="G69" i="10"/>
  <c r="H69" i="10"/>
  <c r="G70" i="10"/>
  <c r="H70" i="10"/>
  <c r="G71" i="10"/>
  <c r="H71" i="10"/>
  <c r="G72" i="10"/>
  <c r="H72" i="10"/>
  <c r="G73" i="10"/>
  <c r="H73" i="10"/>
  <c r="H74" i="10"/>
  <c r="G75" i="10"/>
  <c r="H75" i="10"/>
  <c r="G76" i="10"/>
  <c r="H76" i="10"/>
  <c r="G77" i="10"/>
  <c r="H77" i="10"/>
  <c r="G78" i="10"/>
  <c r="H78" i="10"/>
  <c r="G79" i="10"/>
  <c r="H79" i="10"/>
  <c r="G80" i="10"/>
  <c r="H80" i="10"/>
  <c r="G81" i="10"/>
  <c r="H81" i="10"/>
  <c r="G82" i="10"/>
  <c r="H82" i="10"/>
  <c r="G83" i="10"/>
  <c r="H83" i="10"/>
  <c r="G84" i="10"/>
  <c r="H84" i="10"/>
  <c r="G85" i="10"/>
  <c r="H85" i="10"/>
  <c r="G86" i="10"/>
  <c r="H86" i="10"/>
  <c r="G87" i="10"/>
  <c r="H87" i="10"/>
  <c r="G88" i="10"/>
  <c r="H88" i="10"/>
  <c r="G89" i="10"/>
  <c r="H89" i="10"/>
  <c r="G90" i="10"/>
  <c r="H90" i="10"/>
  <c r="G91" i="10"/>
  <c r="H91" i="10"/>
  <c r="G92" i="10"/>
  <c r="H92" i="10"/>
  <c r="G93" i="10"/>
  <c r="H93" i="10"/>
  <c r="G94" i="10"/>
  <c r="H94" i="10"/>
  <c r="G95" i="10"/>
  <c r="H95" i="10"/>
  <c r="G96" i="10"/>
  <c r="H96" i="10"/>
  <c r="G97" i="10"/>
  <c r="H97" i="10"/>
  <c r="G98" i="10"/>
  <c r="H98" i="10"/>
  <c r="G99" i="10"/>
  <c r="H99" i="10"/>
  <c r="G100" i="10"/>
  <c r="H100" i="10"/>
  <c r="G101" i="10"/>
  <c r="H101" i="10"/>
  <c r="G102" i="10"/>
  <c r="H102" i="10"/>
  <c r="G103" i="10"/>
  <c r="H103" i="10"/>
  <c r="G104" i="10"/>
  <c r="H104" i="10"/>
  <c r="G105" i="10"/>
  <c r="H105" i="10"/>
  <c r="G106" i="10"/>
  <c r="H106" i="10"/>
  <c r="G107" i="10"/>
  <c r="H107" i="10"/>
  <c r="H108" i="10"/>
  <c r="G109" i="10"/>
  <c r="H109" i="10"/>
  <c r="G110" i="10"/>
  <c r="H110" i="10"/>
  <c r="G111" i="10"/>
  <c r="H111" i="10"/>
  <c r="G112" i="10"/>
  <c r="H112" i="10"/>
  <c r="G113" i="10"/>
  <c r="H113" i="10"/>
  <c r="G114" i="10"/>
  <c r="H114" i="10"/>
  <c r="G115" i="10"/>
  <c r="H115" i="10"/>
  <c r="G116" i="10"/>
  <c r="H116" i="10"/>
  <c r="G117" i="10"/>
  <c r="H117" i="10"/>
  <c r="G118" i="10"/>
  <c r="H118" i="10"/>
  <c r="G119" i="10"/>
  <c r="H119" i="10"/>
  <c r="G120" i="10"/>
  <c r="H120" i="10"/>
  <c r="G121" i="10"/>
  <c r="H121" i="10"/>
  <c r="G122" i="10"/>
  <c r="H122" i="10"/>
  <c r="G123" i="10"/>
  <c r="H123" i="10"/>
  <c r="G124" i="10"/>
  <c r="H124" i="10"/>
  <c r="G125" i="10"/>
  <c r="H125" i="10"/>
  <c r="G126" i="10"/>
  <c r="H126" i="10"/>
  <c r="G127" i="10"/>
  <c r="H127" i="10"/>
  <c r="G128" i="10"/>
  <c r="H128" i="10"/>
  <c r="G129" i="10"/>
  <c r="H129" i="10"/>
  <c r="G130" i="10"/>
  <c r="H130" i="10"/>
  <c r="G131" i="10"/>
  <c r="H131" i="10"/>
  <c r="G132" i="10"/>
  <c r="H132" i="10"/>
  <c r="G133" i="10"/>
  <c r="H133" i="10"/>
  <c r="G134" i="10"/>
  <c r="H134" i="10"/>
  <c r="G135" i="10"/>
  <c r="H135" i="10"/>
  <c r="G136" i="10"/>
  <c r="H136" i="10"/>
  <c r="G137" i="10"/>
  <c r="H137" i="10"/>
  <c r="G138" i="10"/>
  <c r="H138" i="10"/>
  <c r="G139" i="10"/>
  <c r="H139" i="10"/>
  <c r="G140" i="10"/>
  <c r="H140" i="10"/>
  <c r="G141" i="10"/>
  <c r="H141" i="10"/>
  <c r="G142" i="10"/>
  <c r="H142" i="10"/>
  <c r="G143" i="10"/>
  <c r="H143" i="10"/>
  <c r="G144" i="10"/>
  <c r="H144" i="10"/>
  <c r="G145" i="10"/>
  <c r="H145" i="10"/>
  <c r="G146" i="10"/>
  <c r="H146" i="10"/>
  <c r="H147" i="10"/>
  <c r="G148" i="10"/>
  <c r="H148" i="10"/>
  <c r="G149" i="10"/>
  <c r="H149" i="10"/>
  <c r="G150" i="10"/>
  <c r="H150" i="10"/>
  <c r="G151" i="10"/>
  <c r="H151" i="10"/>
  <c r="G152" i="10"/>
  <c r="H152" i="10"/>
  <c r="G153" i="10"/>
  <c r="H153" i="10"/>
  <c r="G154" i="10"/>
  <c r="H154" i="10"/>
  <c r="G155" i="10"/>
  <c r="H155" i="10"/>
  <c r="G156" i="10"/>
  <c r="H156" i="10"/>
  <c r="G157" i="10"/>
  <c r="H157" i="10"/>
  <c r="G158" i="10"/>
  <c r="H158" i="10"/>
  <c r="G159" i="10"/>
  <c r="H159" i="10"/>
  <c r="G160" i="10"/>
  <c r="H160" i="10"/>
  <c r="G161" i="10"/>
  <c r="H161" i="10"/>
  <c r="G162" i="10"/>
  <c r="H162" i="10"/>
  <c r="G163" i="10"/>
  <c r="H163" i="10"/>
  <c r="G164" i="10"/>
  <c r="H164" i="10"/>
  <c r="G165" i="10"/>
  <c r="H165" i="10"/>
  <c r="G166" i="10"/>
  <c r="H166" i="10"/>
  <c r="G167" i="10"/>
  <c r="H167" i="10"/>
  <c r="G168" i="10"/>
  <c r="H168" i="10"/>
  <c r="G169" i="10"/>
  <c r="H169" i="10"/>
  <c r="G170" i="10"/>
  <c r="H170" i="10"/>
  <c r="G171" i="10"/>
  <c r="H171" i="10"/>
  <c r="G172" i="10"/>
  <c r="H172" i="10"/>
  <c r="G173" i="10"/>
  <c r="H173" i="10"/>
  <c r="G174" i="10"/>
  <c r="H174" i="10"/>
  <c r="G175" i="10"/>
  <c r="H175" i="10"/>
  <c r="G176" i="10"/>
  <c r="H176" i="10"/>
  <c r="G177" i="10"/>
  <c r="H177" i="10"/>
  <c r="G178" i="10"/>
  <c r="H178" i="10"/>
  <c r="G179" i="10"/>
  <c r="H179" i="10"/>
  <c r="G180" i="10"/>
  <c r="H180" i="10"/>
  <c r="G181" i="10"/>
  <c r="H181" i="10"/>
  <c r="G182" i="10"/>
  <c r="H182" i="10"/>
  <c r="G183" i="10"/>
  <c r="H183" i="10"/>
  <c r="G184" i="10"/>
  <c r="H184" i="10"/>
  <c r="G185" i="10"/>
  <c r="H185" i="10"/>
  <c r="G186" i="10"/>
  <c r="H186" i="10"/>
  <c r="G187" i="10"/>
  <c r="H187" i="10"/>
  <c r="G188" i="10"/>
  <c r="H188" i="10"/>
  <c r="G189" i="10"/>
  <c r="H189" i="10"/>
  <c r="G190" i="10"/>
  <c r="H190" i="10"/>
  <c r="G191" i="10"/>
  <c r="H191" i="10"/>
  <c r="G192" i="10"/>
  <c r="H192" i="10"/>
  <c r="G193" i="10"/>
  <c r="H193" i="10"/>
  <c r="G194" i="10"/>
  <c r="H194" i="10"/>
  <c r="G195" i="10"/>
  <c r="H195" i="10"/>
  <c r="G196" i="10"/>
  <c r="H196" i="10"/>
  <c r="G197" i="10"/>
  <c r="H197" i="10"/>
  <c r="G198" i="10"/>
  <c r="H198" i="10"/>
  <c r="G199" i="10"/>
  <c r="H199" i="10"/>
  <c r="G200" i="10"/>
  <c r="H200" i="10"/>
  <c r="G201" i="10"/>
  <c r="H201" i="10"/>
  <c r="G202" i="10"/>
  <c r="H202" i="10"/>
  <c r="G203" i="10"/>
  <c r="H203" i="10"/>
  <c r="G204" i="10"/>
  <c r="H204" i="10"/>
  <c r="G205" i="10"/>
  <c r="H205" i="10"/>
  <c r="G206" i="10"/>
  <c r="H206" i="10"/>
  <c r="G207" i="10"/>
  <c r="H207" i="10"/>
  <c r="G208" i="10"/>
  <c r="H208" i="10"/>
  <c r="G209" i="10"/>
  <c r="H209" i="10"/>
  <c r="G210" i="10"/>
  <c r="H210" i="10"/>
  <c r="G211" i="10"/>
  <c r="H211" i="10"/>
  <c r="G212" i="10"/>
  <c r="H212" i="10"/>
  <c r="G213" i="10"/>
  <c r="H213" i="10"/>
  <c r="G214" i="10"/>
  <c r="H214" i="10"/>
  <c r="G215" i="10"/>
  <c r="H215" i="10"/>
  <c r="G216" i="10"/>
  <c r="H216" i="10"/>
  <c r="G217" i="10"/>
  <c r="H217" i="10"/>
  <c r="G218" i="10"/>
  <c r="H218" i="10"/>
  <c r="G219" i="10"/>
  <c r="H219" i="10"/>
  <c r="G220" i="10"/>
  <c r="H220" i="10"/>
  <c r="G221" i="10"/>
  <c r="H221" i="10"/>
  <c r="G222" i="10"/>
  <c r="H222" i="10"/>
  <c r="G223" i="10"/>
  <c r="H223" i="10"/>
  <c r="G224" i="10"/>
  <c r="H224" i="10"/>
  <c r="G225" i="10"/>
  <c r="H225" i="10"/>
  <c r="G226" i="10"/>
  <c r="H226" i="10"/>
  <c r="G227" i="10"/>
  <c r="H227" i="10"/>
  <c r="G228" i="10"/>
  <c r="H228" i="10"/>
  <c r="G229" i="10"/>
  <c r="H229" i="10"/>
  <c r="G230" i="10"/>
  <c r="H230" i="10"/>
  <c r="G231" i="10"/>
  <c r="H231" i="10"/>
  <c r="G232" i="10"/>
  <c r="H232" i="10"/>
  <c r="G233" i="10"/>
  <c r="H233" i="10"/>
  <c r="G234" i="10"/>
  <c r="H234" i="10"/>
  <c r="G235" i="10"/>
  <c r="H235" i="10"/>
  <c r="G236" i="10"/>
  <c r="H236" i="10"/>
  <c r="G237" i="10"/>
  <c r="H237" i="10"/>
  <c r="G238" i="10"/>
  <c r="H238" i="10"/>
  <c r="G239" i="10"/>
  <c r="H239" i="10"/>
  <c r="G240" i="10"/>
  <c r="H240" i="10"/>
  <c r="G241" i="10"/>
  <c r="H241" i="10"/>
  <c r="G242" i="10"/>
  <c r="H242" i="10"/>
  <c r="G243" i="10"/>
  <c r="H243" i="10"/>
  <c r="G244" i="10"/>
  <c r="H244" i="10"/>
  <c r="G245" i="10"/>
  <c r="H245" i="10"/>
  <c r="G246" i="10"/>
  <c r="H246" i="10"/>
  <c r="G247" i="10"/>
  <c r="H247" i="10"/>
  <c r="G248" i="10"/>
  <c r="H248" i="10"/>
  <c r="G249" i="10"/>
  <c r="H249" i="10"/>
  <c r="G250" i="10"/>
  <c r="H250" i="10"/>
  <c r="G251" i="10"/>
  <c r="H251" i="10"/>
  <c r="G252" i="10"/>
  <c r="H252" i="10"/>
  <c r="G253" i="10"/>
  <c r="H253" i="10"/>
  <c r="G254" i="10"/>
  <c r="H254" i="10"/>
  <c r="G255" i="10"/>
  <c r="H255" i="10"/>
  <c r="G256" i="10"/>
  <c r="H256" i="10"/>
  <c r="G257" i="10"/>
  <c r="H257" i="10"/>
  <c r="G258" i="10"/>
  <c r="H258" i="10"/>
  <c r="G259" i="10"/>
  <c r="H259" i="10"/>
  <c r="G260" i="10"/>
  <c r="H260" i="10"/>
  <c r="G261" i="10"/>
  <c r="H261" i="10"/>
  <c r="G262" i="10"/>
  <c r="H262" i="10"/>
  <c r="G263" i="10"/>
  <c r="H263" i="10"/>
  <c r="G264" i="10"/>
  <c r="H264" i="10"/>
  <c r="G265" i="10"/>
  <c r="H265" i="10"/>
  <c r="G266" i="10"/>
  <c r="H266" i="10"/>
  <c r="G267" i="10"/>
  <c r="H267" i="10"/>
  <c r="G268" i="10"/>
  <c r="H268" i="10"/>
  <c r="G269" i="10"/>
  <c r="H269" i="10"/>
  <c r="G270" i="10"/>
  <c r="H270" i="10"/>
  <c r="G271" i="10"/>
  <c r="H271" i="10"/>
  <c r="G272" i="10"/>
  <c r="H272" i="10"/>
  <c r="G273" i="10"/>
  <c r="H273" i="10"/>
  <c r="G274" i="10"/>
  <c r="H274" i="10"/>
  <c r="G275" i="10"/>
  <c r="H275" i="10"/>
  <c r="G276" i="10"/>
  <c r="H276" i="10"/>
  <c r="G277" i="10"/>
  <c r="H277" i="10"/>
  <c r="G278" i="10"/>
  <c r="H278" i="10"/>
  <c r="G279" i="10"/>
  <c r="H279" i="10"/>
  <c r="G280" i="10"/>
  <c r="H280" i="10"/>
  <c r="G281" i="10"/>
  <c r="H281" i="10"/>
  <c r="G282" i="10"/>
  <c r="H282" i="10"/>
  <c r="G283" i="10"/>
  <c r="H283" i="10"/>
  <c r="G284" i="10"/>
  <c r="H284" i="10"/>
  <c r="G285" i="10"/>
  <c r="H285" i="10"/>
  <c r="G286" i="10"/>
  <c r="H286" i="10"/>
  <c r="G287" i="10"/>
  <c r="H287" i="10"/>
  <c r="G288" i="10"/>
  <c r="H288" i="10"/>
  <c r="G289" i="10"/>
  <c r="H289" i="10"/>
  <c r="G290" i="10"/>
  <c r="H290" i="10"/>
  <c r="G291" i="10"/>
  <c r="H291" i="10"/>
  <c r="G292" i="10"/>
  <c r="H292" i="10"/>
  <c r="G293" i="10"/>
  <c r="H293" i="10"/>
  <c r="G294" i="10"/>
  <c r="H294" i="10"/>
  <c r="G295" i="10"/>
  <c r="H295" i="10"/>
  <c r="G296" i="10"/>
  <c r="H296" i="10"/>
  <c r="G297" i="10"/>
  <c r="H297" i="10"/>
  <c r="G298" i="10"/>
  <c r="H298" i="10"/>
  <c r="G299" i="10"/>
  <c r="H299" i="10"/>
  <c r="G300" i="10"/>
  <c r="H300" i="10"/>
  <c r="G301" i="10"/>
  <c r="H301" i="10"/>
  <c r="G302" i="10"/>
  <c r="H302" i="10"/>
  <c r="G303" i="10"/>
  <c r="H303" i="10"/>
  <c r="G304" i="10"/>
  <c r="H304" i="10"/>
  <c r="G305" i="10"/>
  <c r="H305" i="10"/>
  <c r="G306" i="10"/>
  <c r="H306" i="10"/>
  <c r="G307" i="10"/>
  <c r="H307" i="10"/>
  <c r="G308" i="10"/>
  <c r="H308" i="10"/>
  <c r="G309" i="10"/>
  <c r="H309" i="10"/>
  <c r="G310" i="10"/>
  <c r="H310" i="10"/>
  <c r="G311" i="10"/>
  <c r="H311" i="10"/>
  <c r="G312" i="10"/>
  <c r="H312" i="10"/>
  <c r="G313" i="10"/>
  <c r="H313" i="10"/>
  <c r="G314" i="10"/>
  <c r="H314" i="10"/>
  <c r="G315" i="10"/>
  <c r="H315" i="10"/>
  <c r="G316" i="10"/>
  <c r="H316" i="10"/>
  <c r="G317" i="10"/>
  <c r="H317" i="10"/>
  <c r="G318" i="10"/>
  <c r="H318" i="10"/>
  <c r="G319" i="10"/>
  <c r="H319" i="10"/>
  <c r="G320" i="10"/>
  <c r="H320" i="10"/>
  <c r="G321" i="10"/>
  <c r="H321" i="10"/>
  <c r="G322" i="10"/>
  <c r="H322" i="10"/>
  <c r="G323" i="10"/>
  <c r="H323" i="10"/>
  <c r="G324" i="10"/>
  <c r="H324" i="10"/>
  <c r="G325" i="10"/>
  <c r="H325" i="10"/>
  <c r="G326" i="10"/>
  <c r="H326" i="10"/>
  <c r="G327" i="10"/>
  <c r="H327" i="10"/>
  <c r="G328" i="10"/>
  <c r="H328" i="10"/>
  <c r="A8" i="10"/>
  <c r="A9" i="10"/>
  <c r="A11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7" i="10"/>
  <c r="A38" i="10"/>
  <c r="A39" i="10"/>
  <c r="A40" i="10"/>
  <c r="A41" i="10"/>
  <c r="A42" i="10"/>
  <c r="A44" i="10"/>
  <c r="A46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I371" i="1" l="1"/>
  <c r="I372" i="1"/>
  <c r="I373" i="1"/>
  <c r="I374" i="1"/>
  <c r="I375" i="1"/>
  <c r="I376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K372" i="1"/>
  <c r="K373" i="1"/>
  <c r="K374" i="1"/>
  <c r="K375" i="1"/>
  <c r="K376" i="1"/>
  <c r="G372" i="1"/>
  <c r="G373" i="1"/>
  <c r="G374" i="1"/>
  <c r="G375" i="1"/>
  <c r="G37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G353" i="1"/>
  <c r="I353" i="1"/>
  <c r="K353" i="1"/>
  <c r="K356" i="1" l="1"/>
  <c r="K357" i="1"/>
  <c r="I356" i="1"/>
  <c r="G356" i="1"/>
  <c r="D155" i="1" l="1"/>
  <c r="D116" i="1"/>
  <c r="K116" i="1" s="1"/>
  <c r="D20" i="1"/>
  <c r="D82" i="1"/>
  <c r="K278" i="1"/>
  <c r="K279" i="1"/>
  <c r="I278" i="1"/>
  <c r="I279" i="1"/>
  <c r="G279" i="1"/>
  <c r="G278" i="1"/>
  <c r="K270" i="1"/>
  <c r="I270" i="1"/>
  <c r="G270" i="1"/>
  <c r="K241" i="1"/>
  <c r="K242" i="1"/>
  <c r="K243" i="1"/>
  <c r="I241" i="1"/>
  <c r="I242" i="1"/>
  <c r="I243" i="1"/>
  <c r="G241" i="1"/>
  <c r="G242" i="1"/>
  <c r="K210" i="1"/>
  <c r="K211" i="1"/>
  <c r="I210" i="1"/>
  <c r="I211" i="1"/>
  <c r="G211" i="1"/>
  <c r="G210" i="1"/>
  <c r="K175" i="1"/>
  <c r="K176" i="1"/>
  <c r="K177" i="1"/>
  <c r="K178" i="1"/>
  <c r="K179" i="1"/>
  <c r="K180" i="1"/>
  <c r="K181" i="1"/>
  <c r="I175" i="1"/>
  <c r="I176" i="1"/>
  <c r="I177" i="1"/>
  <c r="I178" i="1"/>
  <c r="I179" i="1"/>
  <c r="I180" i="1"/>
  <c r="I181" i="1"/>
  <c r="G175" i="1"/>
  <c r="G176" i="1"/>
  <c r="G177" i="1"/>
  <c r="G178" i="1"/>
  <c r="G179" i="1"/>
  <c r="G180" i="1"/>
  <c r="K139" i="1"/>
  <c r="K140" i="1"/>
  <c r="K141" i="1"/>
  <c r="K142" i="1"/>
  <c r="K143" i="1"/>
  <c r="K144" i="1"/>
  <c r="K145" i="1"/>
  <c r="K146" i="1"/>
  <c r="I139" i="1"/>
  <c r="I140" i="1"/>
  <c r="I141" i="1"/>
  <c r="I142" i="1"/>
  <c r="I143" i="1"/>
  <c r="I144" i="1"/>
  <c r="I145" i="1"/>
  <c r="I146" i="1"/>
  <c r="G139" i="1"/>
  <c r="G140" i="1"/>
  <c r="G141" i="1"/>
  <c r="G142" i="1"/>
  <c r="G143" i="1"/>
  <c r="G144" i="1"/>
  <c r="G145" i="1"/>
  <c r="G146" i="1"/>
  <c r="K102" i="1"/>
  <c r="K103" i="1"/>
  <c r="K104" i="1"/>
  <c r="K105" i="1"/>
  <c r="K106" i="1"/>
  <c r="I102" i="1"/>
  <c r="I103" i="1"/>
  <c r="I104" i="1"/>
  <c r="I105" i="1"/>
  <c r="I106" i="1"/>
  <c r="I107" i="1"/>
  <c r="G102" i="1"/>
  <c r="G103" i="1"/>
  <c r="G104" i="1"/>
  <c r="G105" i="1"/>
  <c r="G106" i="1"/>
  <c r="K66" i="1"/>
  <c r="K67" i="1"/>
  <c r="K68" i="1"/>
  <c r="K69" i="1"/>
  <c r="K70" i="1"/>
  <c r="K71" i="1"/>
  <c r="K72" i="1"/>
  <c r="K73" i="1"/>
  <c r="K74" i="1"/>
  <c r="I66" i="1"/>
  <c r="I67" i="1"/>
  <c r="I68" i="1"/>
  <c r="I69" i="1"/>
  <c r="I70" i="1"/>
  <c r="I71" i="1"/>
  <c r="I72" i="1"/>
  <c r="I73" i="1"/>
  <c r="I74" i="1"/>
  <c r="G66" i="1"/>
  <c r="G67" i="1"/>
  <c r="G68" i="1"/>
  <c r="G69" i="1"/>
  <c r="G70" i="1"/>
  <c r="G71" i="1"/>
  <c r="G72" i="1"/>
  <c r="G73" i="1"/>
  <c r="G74" i="1"/>
  <c r="K53" i="1"/>
  <c r="I53" i="1"/>
  <c r="G53" i="1"/>
  <c r="G74" i="10" l="1"/>
  <c r="G36" i="10"/>
  <c r="G12" i="10"/>
  <c r="G108" i="10"/>
  <c r="A147" i="10"/>
  <c r="G147" i="10"/>
  <c r="G341" i="1"/>
  <c r="G342" i="1"/>
  <c r="G343" i="1"/>
  <c r="G344" i="1"/>
  <c r="G345" i="1"/>
  <c r="G346" i="1"/>
  <c r="G347" i="1"/>
  <c r="G348" i="1"/>
  <c r="G349" i="1"/>
  <c r="G350" i="1"/>
  <c r="G351" i="1"/>
  <c r="G352" i="1"/>
  <c r="G354" i="1"/>
  <c r="G355" i="1"/>
  <c r="G357" i="1"/>
  <c r="G358" i="1"/>
  <c r="G359" i="1"/>
  <c r="G360" i="1"/>
  <c r="G361" i="1"/>
  <c r="G364" i="1"/>
  <c r="G365" i="1"/>
  <c r="G366" i="1"/>
  <c r="G367" i="1"/>
  <c r="G368" i="1"/>
  <c r="G369" i="1"/>
  <c r="G370" i="1"/>
  <c r="G371" i="1"/>
  <c r="G340" i="1"/>
  <c r="G339" i="1"/>
  <c r="G311" i="1"/>
  <c r="G312" i="1"/>
  <c r="G310" i="1"/>
  <c r="G309" i="1"/>
  <c r="G308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283" i="1"/>
  <c r="G282" i="1"/>
  <c r="G281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1" i="1"/>
  <c r="G272" i="1"/>
  <c r="G273" i="1"/>
  <c r="G274" i="1"/>
  <c r="G275" i="1"/>
  <c r="G276" i="1"/>
  <c r="G277" i="1"/>
  <c r="G280" i="1"/>
  <c r="G247" i="1"/>
  <c r="G246" i="1"/>
  <c r="G245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3" i="1"/>
  <c r="G244" i="1"/>
  <c r="G216" i="1"/>
  <c r="G215" i="1"/>
  <c r="G214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2" i="1"/>
  <c r="G213" i="1"/>
  <c r="G185" i="1"/>
  <c r="G184" i="1"/>
  <c r="G183" i="1"/>
  <c r="G151" i="1"/>
  <c r="G152" i="1"/>
  <c r="G153" i="1"/>
  <c r="G154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81" i="1"/>
  <c r="G182" i="1"/>
  <c r="G150" i="1"/>
  <c r="G149" i="1"/>
  <c r="G148" i="1"/>
  <c r="G15" i="1"/>
  <c r="G16" i="1"/>
  <c r="G17" i="1"/>
  <c r="G18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3" i="1"/>
  <c r="G64" i="1"/>
  <c r="G65" i="1"/>
  <c r="G107" i="1"/>
  <c r="G137" i="1"/>
  <c r="G75" i="1"/>
  <c r="G76" i="1"/>
  <c r="G77" i="1"/>
  <c r="G78" i="1"/>
  <c r="G79" i="1"/>
  <c r="G80" i="1"/>
  <c r="G81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8" i="1"/>
  <c r="G147" i="1"/>
  <c r="H7" i="10"/>
  <c r="K194" i="1" l="1"/>
  <c r="I194" i="1"/>
  <c r="G20" i="1"/>
  <c r="G82" i="1"/>
  <c r="G44" i="1" l="1"/>
  <c r="K267" i="1" l="1"/>
  <c r="I267" i="1"/>
  <c r="K268" i="1"/>
  <c r="I268" i="1"/>
  <c r="K300" i="1"/>
  <c r="I300" i="1"/>
  <c r="K301" i="1"/>
  <c r="I301" i="1"/>
  <c r="K361" i="1"/>
  <c r="I361" i="1"/>
  <c r="I369" i="1" l="1"/>
  <c r="G379" i="1"/>
  <c r="K371" i="1"/>
  <c r="K370" i="1"/>
  <c r="I370" i="1"/>
  <c r="K369" i="1"/>
  <c r="K368" i="1"/>
  <c r="I368" i="1"/>
  <c r="K367" i="1"/>
  <c r="I367" i="1"/>
  <c r="K366" i="1"/>
  <c r="I366" i="1"/>
  <c r="K259" i="1" l="1"/>
  <c r="I259" i="1"/>
  <c r="K293" i="1"/>
  <c r="I293" i="1"/>
  <c r="K304" i="1"/>
  <c r="I304" i="1"/>
  <c r="K274" i="1"/>
  <c r="I274" i="1"/>
  <c r="K233" i="1"/>
  <c r="I233" i="1"/>
  <c r="G155" i="1"/>
  <c r="K18" i="1"/>
  <c r="K19" i="1"/>
  <c r="K21" i="1"/>
  <c r="K22" i="1"/>
  <c r="K23" i="1"/>
  <c r="K24" i="1"/>
  <c r="I18" i="1"/>
  <c r="I19" i="1"/>
  <c r="I21" i="1"/>
  <c r="I22" i="1"/>
  <c r="I23" i="1"/>
  <c r="G116" i="1" l="1"/>
  <c r="I20" i="1"/>
  <c r="K20" i="1"/>
  <c r="Q15" i="1" l="1"/>
  <c r="R15" i="1"/>
  <c r="K378" i="1"/>
  <c r="A354" i="10" l="1"/>
  <c r="A349" i="10"/>
  <c r="A352" i="10"/>
  <c r="A355" i="10"/>
  <c r="A350" i="10"/>
  <c r="A353" i="10"/>
  <c r="A351" i="10"/>
  <c r="A12" i="10"/>
  <c r="A36" i="10"/>
  <c r="A108" i="10"/>
  <c r="A47" i="10"/>
  <c r="A10" i="10"/>
  <c r="A74" i="10"/>
  <c r="A45" i="10"/>
  <c r="A43" i="10"/>
  <c r="A231" i="10"/>
  <c r="S15" i="1"/>
  <c r="K295" i="1"/>
  <c r="I295" i="1"/>
  <c r="K261" i="1"/>
  <c r="I261" i="1"/>
  <c r="K159" i="1"/>
  <c r="I159" i="1"/>
  <c r="K120" i="1"/>
  <c r="I120" i="1"/>
  <c r="K90" i="1"/>
  <c r="I90" i="1"/>
  <c r="K86" i="1"/>
  <c r="I86" i="1"/>
  <c r="K51" i="1"/>
  <c r="I51" i="1"/>
  <c r="K48" i="1"/>
  <c r="I48" i="1"/>
  <c r="K29" i="1"/>
  <c r="I29" i="1"/>
  <c r="G381" i="1" l="1"/>
  <c r="G382" i="1" s="1"/>
  <c r="K213" i="1" l="1"/>
  <c r="K214" i="1"/>
  <c r="E13" i="11" l="1"/>
  <c r="F13" i="11"/>
  <c r="A13" i="11" l="1"/>
  <c r="K282" i="1" l="1"/>
  <c r="K283" i="1"/>
  <c r="K284" i="1"/>
  <c r="I282" i="1"/>
  <c r="I283" i="1"/>
  <c r="I284" i="1"/>
  <c r="K246" i="1"/>
  <c r="K247" i="1"/>
  <c r="K248" i="1"/>
  <c r="I246" i="1"/>
  <c r="I247" i="1"/>
  <c r="I248" i="1"/>
  <c r="K215" i="1"/>
  <c r="K216" i="1"/>
  <c r="K217" i="1"/>
  <c r="I215" i="1"/>
  <c r="I216" i="1"/>
  <c r="I217" i="1"/>
  <c r="K185" i="1"/>
  <c r="K186" i="1"/>
  <c r="I185" i="1"/>
  <c r="I186" i="1"/>
  <c r="K150" i="1"/>
  <c r="I150" i="1"/>
  <c r="K111" i="1"/>
  <c r="I111" i="1"/>
  <c r="K77" i="1"/>
  <c r="K40" i="1"/>
  <c r="I40" i="1"/>
  <c r="G7" i="10"/>
  <c r="K15" i="1"/>
  <c r="K16" i="1"/>
  <c r="K17" i="1"/>
  <c r="I15" i="1"/>
  <c r="I16" i="1"/>
  <c r="I17" i="1"/>
  <c r="I2" i="11" l="1"/>
  <c r="A7" i="10" l="1"/>
  <c r="H19" i="11" l="1"/>
  <c r="H27" i="11"/>
  <c r="H35" i="11"/>
  <c r="H43" i="11"/>
  <c r="H51" i="11"/>
  <c r="H59" i="11"/>
  <c r="H67" i="11"/>
  <c r="H75" i="11"/>
  <c r="H83" i="11"/>
  <c r="H91" i="11"/>
  <c r="H99" i="11"/>
  <c r="H107" i="11"/>
  <c r="H115" i="11"/>
  <c r="H65" i="11"/>
  <c r="H97" i="11"/>
  <c r="H50" i="11"/>
  <c r="H74" i="11"/>
  <c r="H20" i="11"/>
  <c r="H28" i="11"/>
  <c r="H36" i="11"/>
  <c r="H44" i="11"/>
  <c r="H52" i="11"/>
  <c r="H60" i="11"/>
  <c r="H68" i="11"/>
  <c r="H76" i="11"/>
  <c r="H84" i="11"/>
  <c r="H92" i="11"/>
  <c r="H100" i="11"/>
  <c r="H108" i="11"/>
  <c r="H116" i="11"/>
  <c r="H57" i="11"/>
  <c r="H89" i="11"/>
  <c r="H26" i="11"/>
  <c r="H82" i="11"/>
  <c r="H21" i="11"/>
  <c r="H29" i="11"/>
  <c r="H37" i="11"/>
  <c r="H45" i="11"/>
  <c r="H53" i="11"/>
  <c r="H61" i="11"/>
  <c r="H69" i="11"/>
  <c r="H77" i="11"/>
  <c r="H85" i="11"/>
  <c r="H93" i="11"/>
  <c r="H101" i="11"/>
  <c r="H109" i="11"/>
  <c r="H117" i="11"/>
  <c r="H49" i="11"/>
  <c r="H105" i="11"/>
  <c r="H58" i="11"/>
  <c r="H106" i="11"/>
  <c r="H22" i="11"/>
  <c r="H30" i="11"/>
  <c r="H38" i="11"/>
  <c r="H46" i="11"/>
  <c r="H54" i="11"/>
  <c r="H62" i="11"/>
  <c r="H70" i="11"/>
  <c r="H78" i="11"/>
  <c r="H86" i="11"/>
  <c r="H94" i="11"/>
  <c r="H102" i="11"/>
  <c r="H110" i="11"/>
  <c r="H18" i="11"/>
  <c r="H41" i="11"/>
  <c r="H113" i="11"/>
  <c r="H34" i="11"/>
  <c r="H114" i="11"/>
  <c r="H23" i="11"/>
  <c r="H31" i="11"/>
  <c r="H39" i="11"/>
  <c r="H47" i="11"/>
  <c r="H55" i="11"/>
  <c r="H63" i="11"/>
  <c r="H71" i="11"/>
  <c r="H79" i="11"/>
  <c r="H87" i="11"/>
  <c r="H95" i="11"/>
  <c r="H103" i="11"/>
  <c r="H111" i="11"/>
  <c r="H33" i="11"/>
  <c r="H81" i="11"/>
  <c r="H42" i="11"/>
  <c r="H98" i="11"/>
  <c r="H24" i="11"/>
  <c r="H32" i="11"/>
  <c r="H40" i="11"/>
  <c r="H48" i="11"/>
  <c r="H56" i="11"/>
  <c r="H64" i="11"/>
  <c r="H72" i="11"/>
  <c r="H80" i="11"/>
  <c r="H88" i="11"/>
  <c r="H96" i="11"/>
  <c r="H104" i="11"/>
  <c r="H112" i="11"/>
  <c r="H25" i="11"/>
  <c r="H73" i="11"/>
  <c r="H66" i="11"/>
  <c r="H90" i="11"/>
  <c r="D25" i="11"/>
  <c r="B82" i="11"/>
  <c r="D91" i="11"/>
  <c r="B19" i="11"/>
  <c r="D42" i="11"/>
  <c r="C71" i="11"/>
  <c r="D112" i="11"/>
  <c r="B40" i="11"/>
  <c r="D65" i="11"/>
  <c r="C92" i="11"/>
  <c r="B29" i="11"/>
  <c r="D71" i="11"/>
  <c r="C114" i="11"/>
  <c r="C19" i="11"/>
  <c r="B46" i="11"/>
  <c r="C96" i="11"/>
  <c r="C57" i="11"/>
  <c r="B84" i="11"/>
  <c r="D109" i="11"/>
  <c r="B37" i="11"/>
  <c r="D68" i="11"/>
  <c r="B91" i="11"/>
  <c r="I91" i="11" s="1"/>
  <c r="D82" i="11"/>
  <c r="C111" i="11"/>
  <c r="C30" i="11"/>
  <c r="D57" i="11"/>
  <c r="C84" i="11"/>
  <c r="B113" i="11"/>
  <c r="I113" i="11" s="1"/>
  <c r="D88" i="11"/>
  <c r="C117" i="11"/>
  <c r="B45" i="11"/>
  <c r="D78" i="11"/>
  <c r="C107" i="11"/>
  <c r="C26" i="11"/>
  <c r="B55" i="11"/>
  <c r="B61" i="11"/>
  <c r="C100" i="11"/>
  <c r="B32" i="11"/>
  <c r="D94" i="11"/>
  <c r="C42" i="11"/>
  <c r="D49" i="11"/>
  <c r="B75" i="11"/>
  <c r="C68" i="11"/>
  <c r="C91" i="11"/>
  <c r="C18" i="11"/>
  <c r="B98" i="11"/>
  <c r="D107" i="11"/>
  <c r="B35" i="11"/>
  <c r="D58" i="11"/>
  <c r="C87" i="11"/>
  <c r="C29" i="11"/>
  <c r="B56" i="11"/>
  <c r="D81" i="11"/>
  <c r="C108" i="11"/>
  <c r="D84" i="11"/>
  <c r="D87" i="11"/>
  <c r="B31" i="11"/>
  <c r="C35" i="11"/>
  <c r="B62" i="11"/>
  <c r="B109" i="11"/>
  <c r="C73" i="11"/>
  <c r="B100" i="11"/>
  <c r="C24" i="11"/>
  <c r="B53" i="11"/>
  <c r="D28" i="11"/>
  <c r="C97" i="11"/>
  <c r="B107" i="11"/>
  <c r="D98" i="11"/>
  <c r="B26" i="11"/>
  <c r="I26" i="11" s="1"/>
  <c r="D19" i="11"/>
  <c r="C46" i="11"/>
  <c r="D116" i="11"/>
  <c r="D73" i="11"/>
  <c r="D104" i="11"/>
  <c r="D20" i="11"/>
  <c r="B22" i="11"/>
  <c r="I22" i="11" s="1"/>
  <c r="B71" i="11"/>
  <c r="B105" i="11"/>
  <c r="B30" i="11"/>
  <c r="D66" i="11"/>
  <c r="C101" i="11"/>
  <c r="D18" i="11"/>
  <c r="B114" i="11"/>
  <c r="C22" i="11"/>
  <c r="B51" i="11"/>
  <c r="D74" i="11"/>
  <c r="C103" i="11"/>
  <c r="C45" i="11"/>
  <c r="B72" i="11"/>
  <c r="D97" i="11"/>
  <c r="B25" i="11"/>
  <c r="C81" i="11"/>
  <c r="D103" i="11"/>
  <c r="B47" i="11"/>
  <c r="D22" i="11"/>
  <c r="C51" i="11"/>
  <c r="B78" i="11"/>
  <c r="D36" i="11"/>
  <c r="C89" i="11"/>
  <c r="B116" i="11"/>
  <c r="C40" i="11"/>
  <c r="B69" i="11"/>
  <c r="D44" i="11"/>
  <c r="B108" i="11"/>
  <c r="D114" i="11"/>
  <c r="B42" i="11"/>
  <c r="D35" i="11"/>
  <c r="C62" i="11"/>
  <c r="C113" i="11"/>
  <c r="D89" i="11"/>
  <c r="C116" i="11"/>
  <c r="C21" i="11"/>
  <c r="B48" i="11"/>
  <c r="C49" i="11"/>
  <c r="D110" i="11"/>
  <c r="B38" i="11"/>
  <c r="D31" i="11"/>
  <c r="C58" i="11"/>
  <c r="B87" i="11"/>
  <c r="D52" i="11"/>
  <c r="B60" i="11"/>
  <c r="B54" i="11"/>
  <c r="C74" i="11"/>
  <c r="C65" i="11"/>
  <c r="D85" i="11"/>
  <c r="C90" i="11"/>
  <c r="C55" i="11"/>
  <c r="D93" i="11"/>
  <c r="D41" i="11"/>
  <c r="D62" i="11"/>
  <c r="C38" i="11"/>
  <c r="B67" i="11"/>
  <c r="D90" i="11"/>
  <c r="C64" i="11"/>
  <c r="D32" i="11"/>
  <c r="C61" i="11"/>
  <c r="B88" i="11"/>
  <c r="I88" i="11" s="1"/>
  <c r="D113" i="11"/>
  <c r="B41" i="11"/>
  <c r="B92" i="11"/>
  <c r="C34" i="11"/>
  <c r="B63" i="11"/>
  <c r="I63" i="11" s="1"/>
  <c r="D38" i="11"/>
  <c r="C67" i="11"/>
  <c r="B94" i="11"/>
  <c r="I94" i="11" s="1"/>
  <c r="C33" i="11"/>
  <c r="C105" i="11"/>
  <c r="D29" i="11"/>
  <c r="C56" i="11"/>
  <c r="B85" i="11"/>
  <c r="D60" i="11"/>
  <c r="D21" i="11"/>
  <c r="C31" i="11"/>
  <c r="B58" i="11"/>
  <c r="I58" i="11" s="1"/>
  <c r="D51" i="11"/>
  <c r="C78" i="11"/>
  <c r="D105" i="11"/>
  <c r="B33" i="11"/>
  <c r="C37" i="11"/>
  <c r="B64" i="11"/>
  <c r="C27" i="11"/>
  <c r="D47" i="11"/>
  <c r="B103" i="11"/>
  <c r="B80" i="11"/>
  <c r="B70" i="11"/>
  <c r="I70" i="11" s="1"/>
  <c r="B76" i="11"/>
  <c r="D96" i="11"/>
  <c r="B68" i="11"/>
  <c r="D115" i="11"/>
  <c r="C32" i="11"/>
  <c r="C48" i="11"/>
  <c r="B18" i="11"/>
  <c r="D27" i="11"/>
  <c r="C54" i="11"/>
  <c r="B83" i="11"/>
  <c r="D106" i="11"/>
  <c r="B93" i="11"/>
  <c r="D48" i="11"/>
  <c r="C77" i="11"/>
  <c r="B104" i="11"/>
  <c r="C28" i="11"/>
  <c r="B57" i="11"/>
  <c r="D117" i="11"/>
  <c r="C50" i="11"/>
  <c r="B79" i="11"/>
  <c r="D54" i="11"/>
  <c r="C83" i="11"/>
  <c r="B110" i="11"/>
  <c r="B44" i="11"/>
  <c r="B20" i="11"/>
  <c r="I20" i="11" s="1"/>
  <c r="D45" i="11"/>
  <c r="C72" i="11"/>
  <c r="B101" i="11"/>
  <c r="I101" i="11" s="1"/>
  <c r="D76" i="11"/>
  <c r="B27" i="11"/>
  <c r="I27" i="11" s="1"/>
  <c r="C47" i="11"/>
  <c r="B74" i="11"/>
  <c r="I74" i="11" s="1"/>
  <c r="D67" i="11"/>
  <c r="C94" i="11"/>
  <c r="D37" i="11"/>
  <c r="C20" i="11"/>
  <c r="B49" i="11"/>
  <c r="D24" i="11"/>
  <c r="C53" i="11"/>
  <c r="C43" i="11"/>
  <c r="D63" i="11"/>
  <c r="B24" i="11"/>
  <c r="C41" i="11"/>
  <c r="C95" i="11"/>
  <c r="D72" i="11"/>
  <c r="B39" i="11"/>
  <c r="B34" i="11"/>
  <c r="D43" i="11"/>
  <c r="C70" i="11"/>
  <c r="B99" i="11"/>
  <c r="I99" i="11" s="1"/>
  <c r="C23" i="11"/>
  <c r="D100" i="11"/>
  <c r="D64" i="11"/>
  <c r="C93" i="11"/>
  <c r="C44" i="11"/>
  <c r="B73" i="11"/>
  <c r="I73" i="11" s="1"/>
  <c r="D23" i="11"/>
  <c r="C66" i="11"/>
  <c r="B95" i="11"/>
  <c r="D70" i="11"/>
  <c r="C99" i="11"/>
  <c r="D69" i="11"/>
  <c r="B36" i="11"/>
  <c r="I36" i="11" s="1"/>
  <c r="D61" i="11"/>
  <c r="C88" i="11"/>
  <c r="B117" i="11"/>
  <c r="D92" i="11"/>
  <c r="B43" i="11"/>
  <c r="D34" i="11"/>
  <c r="C63" i="11"/>
  <c r="B90" i="11"/>
  <c r="D83" i="11"/>
  <c r="C110" i="11"/>
  <c r="C36" i="11"/>
  <c r="B65" i="11"/>
  <c r="D40" i="11"/>
  <c r="C69" i="11"/>
  <c r="B96" i="11"/>
  <c r="D30" i="11"/>
  <c r="C59" i="11"/>
  <c r="B86" i="11"/>
  <c r="D79" i="11"/>
  <c r="C106" i="11"/>
  <c r="B23" i="11"/>
  <c r="I23" i="11" s="1"/>
  <c r="D75" i="11"/>
  <c r="D26" i="11"/>
  <c r="C76" i="11"/>
  <c r="C98" i="11"/>
  <c r="B21" i="11"/>
  <c r="B77" i="11"/>
  <c r="I77" i="11" s="1"/>
  <c r="D111" i="11"/>
  <c r="B50" i="11"/>
  <c r="D59" i="11"/>
  <c r="C86" i="11"/>
  <c r="B115" i="11"/>
  <c r="C39" i="11"/>
  <c r="B28" i="11"/>
  <c r="D80" i="11"/>
  <c r="C109" i="11"/>
  <c r="D33" i="11"/>
  <c r="C60" i="11"/>
  <c r="B89" i="11"/>
  <c r="D39" i="11"/>
  <c r="C82" i="11"/>
  <c r="B111" i="11"/>
  <c r="D86" i="11"/>
  <c r="C115" i="11"/>
  <c r="C25" i="11"/>
  <c r="B52" i="11"/>
  <c r="I52" i="11" s="1"/>
  <c r="D77" i="11"/>
  <c r="C104" i="11"/>
  <c r="D108" i="11"/>
  <c r="B59" i="11"/>
  <c r="D50" i="11"/>
  <c r="C79" i="11"/>
  <c r="B106" i="11"/>
  <c r="D99" i="11"/>
  <c r="C80" i="11"/>
  <c r="C52" i="11"/>
  <c r="B81" i="11"/>
  <c r="I81" i="11" s="1"/>
  <c r="D56" i="11"/>
  <c r="C85" i="11"/>
  <c r="B112" i="11"/>
  <c r="D46" i="11"/>
  <c r="C75" i="11"/>
  <c r="B102" i="11"/>
  <c r="D95" i="11"/>
  <c r="D101" i="11"/>
  <c r="B66" i="11"/>
  <c r="C102" i="11"/>
  <c r="D53" i="11"/>
  <c r="D55" i="11"/>
  <c r="D102" i="11"/>
  <c r="C112" i="11"/>
  <c r="B97" i="11"/>
  <c r="K360" i="1"/>
  <c r="I360" i="1"/>
  <c r="K359" i="1"/>
  <c r="I359" i="1"/>
  <c r="K358" i="1"/>
  <c r="I358" i="1"/>
  <c r="I357" i="1"/>
  <c r="I102" i="11" l="1"/>
  <c r="I96" i="11"/>
  <c r="I39" i="11"/>
  <c r="I103" i="11"/>
  <c r="I64" i="11"/>
  <c r="I115" i="11"/>
  <c r="I34" i="11"/>
  <c r="I92" i="11"/>
  <c r="I61" i="11"/>
  <c r="I84" i="11"/>
  <c r="I82" i="11"/>
  <c r="I19" i="11"/>
  <c r="I90" i="11"/>
  <c r="I106" i="11"/>
  <c r="I35" i="11"/>
  <c r="I66" i="11"/>
  <c r="I28" i="11"/>
  <c r="I85" i="11"/>
  <c r="I21" i="11"/>
  <c r="I80" i="11"/>
  <c r="I18" i="11"/>
  <c r="I97" i="11"/>
  <c r="I38" i="11"/>
  <c r="I116" i="11"/>
  <c r="I109" i="11"/>
  <c r="I56" i="11"/>
  <c r="I62" i="11"/>
  <c r="I83" i="11"/>
  <c r="I41" i="11"/>
  <c r="I76" i="11"/>
  <c r="I33" i="11"/>
  <c r="I69" i="11"/>
  <c r="I105" i="11"/>
  <c r="I43" i="11"/>
  <c r="I79" i="11"/>
  <c r="I93" i="11"/>
  <c r="I110" i="11"/>
  <c r="I104" i="11"/>
  <c r="I42" i="11"/>
  <c r="I78" i="11"/>
  <c r="I72" i="11"/>
  <c r="I71" i="11"/>
  <c r="I67" i="11"/>
  <c r="I25" i="11"/>
  <c r="I37" i="11"/>
  <c r="I114" i="11"/>
  <c r="I107" i="11"/>
  <c r="I29" i="11"/>
  <c r="I86" i="11"/>
  <c r="I100" i="11"/>
  <c r="I98" i="11"/>
  <c r="I60" i="11"/>
  <c r="I31" i="11"/>
  <c r="I65" i="11"/>
  <c r="I95" i="11"/>
  <c r="I45" i="11"/>
  <c r="I59" i="11"/>
  <c r="I32" i="11"/>
  <c r="I55" i="11"/>
  <c r="I89" i="11"/>
  <c r="I49" i="11"/>
  <c r="I54" i="11"/>
  <c r="I75" i="11"/>
  <c r="I112" i="11"/>
  <c r="I68" i="11"/>
  <c r="I108" i="11"/>
  <c r="I53" i="11"/>
  <c r="I40" i="11"/>
  <c r="I48" i="11"/>
  <c r="I117" i="11"/>
  <c r="I24" i="11"/>
  <c r="I87" i="11"/>
  <c r="I30" i="11"/>
  <c r="I46" i="11"/>
  <c r="I50" i="11"/>
  <c r="I111" i="11"/>
  <c r="I57" i="11"/>
  <c r="I47" i="11"/>
  <c r="I44" i="11"/>
  <c r="I51" i="11"/>
  <c r="K174" i="1"/>
  <c r="I174" i="1"/>
  <c r="I119" i="11" l="1"/>
  <c r="I121" i="11" s="1"/>
  <c r="K365" i="1"/>
  <c r="I365" i="1"/>
  <c r="K364" i="1"/>
  <c r="I364" i="1"/>
  <c r="K355" i="1"/>
  <c r="I355" i="1"/>
  <c r="K354" i="1"/>
  <c r="I354" i="1"/>
  <c r="K352" i="1"/>
  <c r="I352" i="1"/>
  <c r="K351" i="1"/>
  <c r="I351" i="1"/>
  <c r="K350" i="1"/>
  <c r="I350" i="1"/>
  <c r="K349" i="1"/>
  <c r="I349" i="1"/>
  <c r="K348" i="1"/>
  <c r="I348" i="1"/>
  <c r="K347" i="1"/>
  <c r="I347" i="1"/>
  <c r="K346" i="1"/>
  <c r="I346" i="1"/>
  <c r="K345" i="1"/>
  <c r="I345" i="1"/>
  <c r="K344" i="1"/>
  <c r="I344" i="1"/>
  <c r="K343" i="1"/>
  <c r="I343" i="1"/>
  <c r="K342" i="1"/>
  <c r="I342" i="1"/>
  <c r="K341" i="1"/>
  <c r="I341" i="1"/>
  <c r="K340" i="1"/>
  <c r="I340" i="1"/>
  <c r="K339" i="1"/>
  <c r="I339" i="1"/>
  <c r="K306" i="1" l="1"/>
  <c r="I306" i="1"/>
  <c r="K276" i="1"/>
  <c r="I276" i="1"/>
  <c r="K240" i="1"/>
  <c r="I240" i="1"/>
  <c r="K239" i="1"/>
  <c r="I239" i="1"/>
  <c r="K208" i="1"/>
  <c r="I208" i="1"/>
  <c r="K137" i="1"/>
  <c r="I137" i="1"/>
  <c r="K107" i="1"/>
  <c r="K65" i="1"/>
  <c r="I65" i="1"/>
  <c r="I138" i="1"/>
  <c r="K138" i="1"/>
  <c r="K155" i="1" l="1"/>
  <c r="I155" i="1"/>
  <c r="I44" i="1"/>
  <c r="K44" i="1"/>
  <c r="I82" i="1"/>
  <c r="K82" i="1"/>
  <c r="I156" i="1" l="1"/>
  <c r="K156" i="1"/>
  <c r="I117" i="1"/>
  <c r="K38" i="1" l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8" i="1"/>
  <c r="I28" i="1"/>
  <c r="K27" i="1"/>
  <c r="I27" i="1"/>
  <c r="K26" i="1"/>
  <c r="I26" i="1"/>
  <c r="K25" i="1"/>
  <c r="I25" i="1"/>
  <c r="I24" i="1"/>
  <c r="K312" i="1" l="1"/>
  <c r="K313" i="1"/>
  <c r="K314" i="1"/>
  <c r="K315" i="1"/>
  <c r="K316" i="1"/>
  <c r="I312" i="1"/>
  <c r="I313" i="1"/>
  <c r="I314" i="1"/>
  <c r="I315" i="1"/>
  <c r="K311" i="1"/>
  <c r="I311" i="1"/>
  <c r="K310" i="1"/>
  <c r="I310" i="1"/>
  <c r="K309" i="1"/>
  <c r="I309" i="1"/>
  <c r="H5" i="1" l="1"/>
  <c r="K63" i="1"/>
  <c r="I189" i="1" l="1"/>
  <c r="K189" i="1"/>
  <c r="I190" i="1"/>
  <c r="K190" i="1"/>
  <c r="I191" i="1"/>
  <c r="K191" i="1"/>
  <c r="I192" i="1"/>
  <c r="K192" i="1"/>
  <c r="I193" i="1"/>
  <c r="K193" i="1"/>
  <c r="I195" i="1"/>
  <c r="K195" i="1"/>
  <c r="I196" i="1"/>
  <c r="K196" i="1"/>
  <c r="I197" i="1"/>
  <c r="K197" i="1"/>
  <c r="I198" i="1"/>
  <c r="K198" i="1"/>
  <c r="I199" i="1"/>
  <c r="K199" i="1"/>
  <c r="I200" i="1"/>
  <c r="K200" i="1"/>
  <c r="I201" i="1"/>
  <c r="K201" i="1"/>
  <c r="I202" i="1"/>
  <c r="K202" i="1"/>
  <c r="I203" i="1"/>
  <c r="K203" i="1"/>
  <c r="I204" i="1"/>
  <c r="K204" i="1"/>
  <c r="I205" i="1"/>
  <c r="K205" i="1"/>
  <c r="I206" i="1"/>
  <c r="K206" i="1"/>
  <c r="I207" i="1"/>
  <c r="K207" i="1"/>
  <c r="I209" i="1"/>
  <c r="K209" i="1"/>
  <c r="I212" i="1"/>
  <c r="K212" i="1"/>
  <c r="K188" i="1"/>
  <c r="I188" i="1"/>
  <c r="K187" i="1"/>
  <c r="I187" i="1"/>
  <c r="K184" i="1"/>
  <c r="I184" i="1"/>
  <c r="K166" i="1"/>
  <c r="I166" i="1"/>
  <c r="K132" i="1"/>
  <c r="I132" i="1"/>
  <c r="I128" i="1"/>
  <c r="K128" i="1"/>
  <c r="K125" i="1"/>
  <c r="I125" i="1"/>
  <c r="K89" i="1"/>
  <c r="I89" i="1"/>
  <c r="I63" i="1" l="1"/>
  <c r="I62" i="1"/>
  <c r="K62" i="1" l="1"/>
  <c r="K108" i="1"/>
  <c r="I108" i="1"/>
  <c r="K100" i="1"/>
  <c r="I100" i="1"/>
  <c r="K281" i="1"/>
  <c r="I281" i="1"/>
  <c r="F383" i="1"/>
  <c r="G383" i="1" l="1"/>
  <c r="G384" i="1" s="1"/>
  <c r="K148" i="1"/>
  <c r="I148" i="1"/>
  <c r="K171" i="1"/>
  <c r="I171" i="1"/>
  <c r="K299" i="1"/>
  <c r="I299" i="1"/>
  <c r="K169" i="1"/>
  <c r="K168" i="1"/>
  <c r="I167" i="1"/>
  <c r="I168" i="1"/>
  <c r="I169" i="1"/>
  <c r="I170" i="1"/>
  <c r="K244" i="1"/>
  <c r="K245" i="1"/>
  <c r="I244" i="1"/>
  <c r="I245" i="1"/>
  <c r="I275" i="1"/>
  <c r="I277" i="1"/>
  <c r="I280" i="1"/>
  <c r="I258" i="1"/>
  <c r="K280" i="1"/>
  <c r="K277" i="1"/>
  <c r="K275" i="1"/>
  <c r="I39" i="1" l="1"/>
  <c r="K39" i="1"/>
  <c r="I41" i="1"/>
  <c r="K41" i="1"/>
  <c r="I42" i="1"/>
  <c r="K42" i="1"/>
  <c r="I43" i="1"/>
  <c r="K43" i="1"/>
  <c r="I46" i="1"/>
  <c r="K46" i="1"/>
  <c r="I47" i="1"/>
  <c r="K47" i="1"/>
  <c r="I49" i="1"/>
  <c r="K49" i="1"/>
  <c r="I50" i="1"/>
  <c r="K50" i="1"/>
  <c r="I52" i="1"/>
  <c r="K52" i="1"/>
  <c r="I54" i="1"/>
  <c r="K54" i="1"/>
  <c r="I55" i="1"/>
  <c r="K55" i="1"/>
  <c r="I56" i="1"/>
  <c r="K56" i="1"/>
  <c r="I57" i="1"/>
  <c r="K57" i="1"/>
  <c r="I58" i="1"/>
  <c r="K58" i="1"/>
  <c r="I59" i="1"/>
  <c r="K59" i="1"/>
  <c r="I75" i="1"/>
  <c r="K75" i="1"/>
  <c r="I76" i="1"/>
  <c r="K76" i="1"/>
  <c r="K78" i="1"/>
  <c r="K79" i="1"/>
  <c r="I80" i="1"/>
  <c r="K80" i="1"/>
  <c r="I81" i="1"/>
  <c r="K81" i="1"/>
  <c r="I84" i="1"/>
  <c r="K84" i="1"/>
  <c r="I85" i="1"/>
  <c r="K85" i="1"/>
  <c r="I87" i="1"/>
  <c r="K87" i="1"/>
  <c r="I88" i="1"/>
  <c r="K88" i="1"/>
  <c r="I91" i="1"/>
  <c r="K91" i="1"/>
  <c r="I92" i="1"/>
  <c r="K92" i="1"/>
  <c r="I93" i="1"/>
  <c r="K93" i="1"/>
  <c r="I94" i="1"/>
  <c r="K94" i="1"/>
  <c r="I95" i="1"/>
  <c r="K95" i="1"/>
  <c r="I96" i="1"/>
  <c r="K96" i="1"/>
  <c r="I97" i="1"/>
  <c r="K97" i="1"/>
  <c r="I98" i="1"/>
  <c r="K98" i="1"/>
  <c r="I101" i="1"/>
  <c r="K101" i="1"/>
  <c r="I110" i="1"/>
  <c r="K110" i="1"/>
  <c r="I112" i="1"/>
  <c r="K112" i="1"/>
  <c r="I113" i="1"/>
  <c r="K113" i="1"/>
  <c r="I114" i="1"/>
  <c r="K114" i="1"/>
  <c r="I115" i="1"/>
  <c r="K115" i="1"/>
  <c r="I118" i="1"/>
  <c r="K118" i="1"/>
  <c r="I119" i="1"/>
  <c r="K119" i="1"/>
  <c r="I121" i="1"/>
  <c r="K121" i="1"/>
  <c r="I122" i="1"/>
  <c r="K122" i="1"/>
  <c r="I123" i="1"/>
  <c r="K123" i="1"/>
  <c r="I124" i="1"/>
  <c r="K124" i="1"/>
  <c r="I126" i="1"/>
  <c r="K126" i="1"/>
  <c r="I127" i="1"/>
  <c r="K127" i="1"/>
  <c r="I129" i="1"/>
  <c r="K129" i="1"/>
  <c r="I130" i="1"/>
  <c r="K130" i="1"/>
  <c r="I131" i="1"/>
  <c r="K131" i="1"/>
  <c r="I133" i="1"/>
  <c r="K133" i="1"/>
  <c r="I134" i="1"/>
  <c r="K134" i="1"/>
  <c r="I135" i="1"/>
  <c r="I147" i="1"/>
  <c r="K147" i="1"/>
  <c r="I136" i="1"/>
  <c r="K136" i="1"/>
  <c r="I83" i="1" l="1"/>
  <c r="K83" i="1"/>
  <c r="I99" i="1"/>
  <c r="I45" i="1"/>
  <c r="K45" i="1"/>
  <c r="I60" i="1"/>
  <c r="K135" i="1"/>
  <c r="K99" i="1"/>
  <c r="K60" i="1"/>
  <c r="K64" i="1"/>
  <c r="K160" i="1"/>
  <c r="I160" i="1"/>
  <c r="K255" i="1"/>
  <c r="K254" i="1"/>
  <c r="K224" i="1"/>
  <c r="I64" i="1" l="1"/>
  <c r="I109" i="1"/>
  <c r="K109" i="1"/>
  <c r="I61" i="1"/>
  <c r="K61" i="1"/>
  <c r="I224" i="1" l="1"/>
  <c r="I223" i="1"/>
  <c r="K223" i="1"/>
  <c r="I254" i="1"/>
  <c r="I255" i="1"/>
  <c r="K308" i="1"/>
  <c r="K290" i="1"/>
  <c r="K291" i="1"/>
  <c r="I308" i="1"/>
  <c r="I291" i="1"/>
  <c r="I290" i="1"/>
  <c r="K285" i="1"/>
  <c r="K286" i="1"/>
  <c r="I285" i="1"/>
  <c r="I286" i="1"/>
  <c r="K271" i="1"/>
  <c r="K272" i="1"/>
  <c r="K273" i="1"/>
  <c r="I271" i="1"/>
  <c r="I272" i="1"/>
  <c r="I273" i="1"/>
  <c r="K170" i="1"/>
  <c r="K162" i="1"/>
  <c r="K163" i="1"/>
  <c r="K235" i="1"/>
  <c r="K236" i="1"/>
  <c r="K237" i="1"/>
  <c r="K238" i="1"/>
  <c r="I235" i="1"/>
  <c r="I236" i="1"/>
  <c r="I237" i="1"/>
  <c r="I238" i="1"/>
  <c r="I162" i="1"/>
  <c r="I163" i="1"/>
  <c r="K153" i="1"/>
  <c r="I153" i="1"/>
  <c r="K303" i="1"/>
  <c r="K305" i="1"/>
  <c r="K307" i="1"/>
  <c r="K149" i="1"/>
  <c r="K151" i="1"/>
  <c r="K152" i="1"/>
  <c r="K154" i="1"/>
  <c r="K157" i="1"/>
  <c r="K158" i="1"/>
  <c r="K161" i="1"/>
  <c r="K164" i="1"/>
  <c r="K165" i="1"/>
  <c r="K167" i="1"/>
  <c r="K172" i="1"/>
  <c r="K173" i="1"/>
  <c r="K182" i="1"/>
  <c r="K183" i="1"/>
  <c r="K218" i="1"/>
  <c r="K219" i="1"/>
  <c r="K220" i="1"/>
  <c r="K221" i="1"/>
  <c r="K222" i="1"/>
  <c r="K225" i="1"/>
  <c r="K226" i="1"/>
  <c r="K227" i="1"/>
  <c r="K228" i="1"/>
  <c r="K229" i="1"/>
  <c r="K230" i="1"/>
  <c r="K231" i="1"/>
  <c r="K232" i="1"/>
  <c r="K234" i="1"/>
  <c r="K249" i="1"/>
  <c r="K250" i="1"/>
  <c r="K251" i="1"/>
  <c r="K252" i="1"/>
  <c r="K253" i="1"/>
  <c r="K256" i="1"/>
  <c r="K257" i="1"/>
  <c r="K258" i="1"/>
  <c r="K260" i="1"/>
  <c r="K262" i="1"/>
  <c r="K263" i="1"/>
  <c r="K264" i="1"/>
  <c r="K265" i="1"/>
  <c r="K266" i="1"/>
  <c r="K269" i="1"/>
  <c r="K287" i="1"/>
  <c r="K288" i="1"/>
  <c r="K289" i="1"/>
  <c r="K292" i="1"/>
  <c r="K294" i="1"/>
  <c r="K296" i="1"/>
  <c r="K297" i="1"/>
  <c r="K298" i="1"/>
  <c r="K302" i="1"/>
  <c r="I298" i="1"/>
  <c r="I303" i="1"/>
  <c r="I305" i="1"/>
  <c r="I307" i="1"/>
  <c r="I149" i="1"/>
  <c r="I151" i="1"/>
  <c r="I152" i="1"/>
  <c r="I154" i="1"/>
  <c r="I157" i="1"/>
  <c r="I158" i="1"/>
  <c r="I161" i="1"/>
  <c r="I164" i="1"/>
  <c r="I165" i="1"/>
  <c r="I172" i="1"/>
  <c r="I173" i="1"/>
  <c r="I182" i="1"/>
  <c r="I183" i="1"/>
  <c r="I218" i="1"/>
  <c r="I219" i="1"/>
  <c r="I220" i="1"/>
  <c r="I221" i="1"/>
  <c r="I222" i="1"/>
  <c r="I225" i="1"/>
  <c r="I226" i="1"/>
  <c r="I227" i="1"/>
  <c r="I228" i="1"/>
  <c r="I229" i="1"/>
  <c r="I230" i="1"/>
  <c r="I231" i="1"/>
  <c r="I232" i="1"/>
  <c r="I234" i="1"/>
  <c r="I249" i="1"/>
  <c r="I250" i="1"/>
  <c r="I251" i="1"/>
  <c r="I252" i="1"/>
  <c r="I253" i="1"/>
  <c r="I256" i="1"/>
  <c r="I257" i="1"/>
  <c r="I260" i="1"/>
  <c r="I262" i="1"/>
  <c r="I263" i="1"/>
  <c r="I264" i="1"/>
  <c r="I265" i="1"/>
  <c r="I266" i="1"/>
  <c r="I269" i="1"/>
  <c r="I287" i="1"/>
  <c r="I288" i="1"/>
  <c r="I289" i="1"/>
  <c r="I292" i="1"/>
  <c r="I294" i="1"/>
  <c r="I296" i="1"/>
  <c r="I297" i="1"/>
  <c r="I302" i="1"/>
  <c r="K384" i="1" l="1"/>
  <c r="K382" i="1"/>
  <c r="K383" i="1" s="1"/>
  <c r="G385" i="1" s="1"/>
</calcChain>
</file>

<file path=xl/sharedStrings.xml><?xml version="1.0" encoding="utf-8"?>
<sst xmlns="http://schemas.openxmlformats.org/spreadsheetml/2006/main" count="952" uniqueCount="514">
  <si>
    <t>CUSTOMER :</t>
  </si>
  <si>
    <t>DATE :</t>
  </si>
  <si>
    <t>MATERIAL</t>
  </si>
  <si>
    <t>LABOR</t>
  </si>
  <si>
    <t>DESCRIPTION</t>
  </si>
  <si>
    <t>QTY</t>
  </si>
  <si>
    <t>PRICE</t>
  </si>
  <si>
    <t>Total Material</t>
  </si>
  <si>
    <t>*Total hrs</t>
  </si>
  <si>
    <t>Material (Tax Incl)</t>
  </si>
  <si>
    <t>Total Labor</t>
  </si>
  <si>
    <t>Total System Cost</t>
  </si>
  <si>
    <t>Local Tax</t>
  </si>
  <si>
    <t>DISCOUNT (%):</t>
  </si>
  <si>
    <t>Labor Rate ($/hour):</t>
  </si>
  <si>
    <t>Local Tax:</t>
  </si>
  <si>
    <t>Mounting hardware (misc material)</t>
  </si>
  <si>
    <t>Additional labor (hrs) for misc material</t>
  </si>
  <si>
    <t>WEIGHT</t>
  </si>
  <si>
    <t>QUANTITY</t>
  </si>
  <si>
    <t>LABOR HOURS</t>
  </si>
  <si>
    <t>LABOR TOTAL</t>
  </si>
  <si>
    <t>BOX QTY</t>
  </si>
  <si>
    <t>LIST EACH</t>
  </si>
  <si>
    <t>PART NUMBER</t>
  </si>
  <si>
    <t>Additional  Rental Equipment / Tools</t>
  </si>
  <si>
    <t>Pipe Mounting Labor (hours):</t>
  </si>
  <si>
    <t>150 mm (6") Equal Union Connector</t>
  </si>
  <si>
    <t>150 mm (6") Equal Tee</t>
  </si>
  <si>
    <t>150 mm to 63 mm (6" to 2 1/2") Reducing Tee</t>
  </si>
  <si>
    <t>150 mm to 80 mm (6" to 3") Reducing Tee</t>
  </si>
  <si>
    <t>150 mm to 100 mm (6" to 4") Reducing Tee</t>
  </si>
  <si>
    <t>150 mm to 80 mm (6" to 3") Reducing Connector</t>
  </si>
  <si>
    <t>150 mm to 100 mm (6" to 4") Reducing Connector</t>
  </si>
  <si>
    <t>150 mm (6") End Cap</t>
  </si>
  <si>
    <t>150 mm to 20 mm (6" to 3/4") Quick Drop</t>
  </si>
  <si>
    <t>150 mm to 25 mm (6" to 1") Quick Drop</t>
  </si>
  <si>
    <t>150 mm to 1/2" Female NPT Quick Drop</t>
  </si>
  <si>
    <t>100 mm (4") Equal Union Connector</t>
  </si>
  <si>
    <t>100 mm (4") Equal Tee</t>
  </si>
  <si>
    <t>100 mm to 50 mm (4" to 2") Reducing Tee</t>
  </si>
  <si>
    <t>100 mm to 63 mm (4" to 2 1/2") Reducing Tee</t>
  </si>
  <si>
    <t>100 mm to 80 mm (4" to 3") Reducing Tee</t>
  </si>
  <si>
    <t>100 mm to 63 mm (4" to 2 1/2") Reducing Connector</t>
  </si>
  <si>
    <t>100 mm to 80 mm (4" to 3") Reducing Connector</t>
  </si>
  <si>
    <t>100 mm (4") End Cap</t>
  </si>
  <si>
    <t>100 mm to 20 mm (4" to 3/4") Quick Drop</t>
  </si>
  <si>
    <t>100 mm to 25 mm (4" to 1") Quick Drop</t>
  </si>
  <si>
    <t>100 mm to 1/2" Female NPT Quick Drop</t>
  </si>
  <si>
    <t>80 mm (3") Equal Union Connector</t>
  </si>
  <si>
    <t>80 mm (3") Equal Tee</t>
  </si>
  <si>
    <t>80 mm to 40 mm (3" to 1 1/2") Reducing Tee</t>
  </si>
  <si>
    <t>80 mm to 50 mm (3" to 2") Reducing Tee</t>
  </si>
  <si>
    <t>80 mm to 63 mm (3" to 2 1/2") Reducing Tee</t>
  </si>
  <si>
    <t>80 mm to 50 mm (3" to 2") Reducing Connector</t>
  </si>
  <si>
    <t>80 mm to 63 mm (3" to 2 1/2") Reducing Connector</t>
  </si>
  <si>
    <t>80 mm (3") End Cap</t>
  </si>
  <si>
    <t>80 mm to 20 mm (3" to 3/4") Quick Drop</t>
  </si>
  <si>
    <t>80 mm to 25 mm (3" to 1") Quick Drop</t>
  </si>
  <si>
    <t>80 mm to 1/2" Female NPT Quick Drop</t>
  </si>
  <si>
    <t>80 mm to 3/4" Female NPT Quick Drop</t>
  </si>
  <si>
    <t>63 mm (2 1/2") Equal Union Connector</t>
  </si>
  <si>
    <t>63 mm (2 1/2") Equal Tee</t>
  </si>
  <si>
    <t>63 mm to 40 mm (2 1/2" to 1 1/2") Reducing Tee</t>
  </si>
  <si>
    <t>63 mm to 40 mm (2 1/2" to 1 1/2") Reducing Connector</t>
  </si>
  <si>
    <t>63 mm to 50 mm (2 1/2" to 2") Reducing Connector</t>
  </si>
  <si>
    <t>63 mm (2 1/2") End Cap</t>
  </si>
  <si>
    <t>63 mm to 20 mm (2 1/2" to 3/4") Quick Drop</t>
  </si>
  <si>
    <t>63 mm to 25 mm (2 1/2" to 1") Quick Drop</t>
  </si>
  <si>
    <t>63 mm to 1/2" Female NPT Quick Drop</t>
  </si>
  <si>
    <t>63 mm to 3/4" Female NPT Quick Drop</t>
  </si>
  <si>
    <t>0127</t>
  </si>
  <si>
    <t>50 mm (2") Equal Union Connector</t>
  </si>
  <si>
    <t>50 mm (2") Equal Tee</t>
  </si>
  <si>
    <t>50 mm to 40 mm (2" to 1 1/2") Reducing Tee</t>
  </si>
  <si>
    <t>50 mm to 25 mm (2" to 1") Reducing Connector</t>
  </si>
  <si>
    <t>50 mm to 40 mm (2" to 1 1/2") Reducing Connector</t>
  </si>
  <si>
    <t>50 mm (2") End Cap</t>
  </si>
  <si>
    <t>50 mm (2") to 2" Female NPT Elbow</t>
  </si>
  <si>
    <t>50 mm (2") to 2" Male NPT Elbow</t>
  </si>
  <si>
    <t>50 mm to 20 mm (2" to 3/4") Quick Drop</t>
  </si>
  <si>
    <t>50 mm to 25 mm (2" to 1") Quick Drop</t>
  </si>
  <si>
    <t>50 mm to 1/2" Female NPT Quick Drop</t>
  </si>
  <si>
    <t>50 mm to 3/4" Female NPT Quick Drop</t>
  </si>
  <si>
    <t>40 mm (1 1/2") Equal Union Connector</t>
  </si>
  <si>
    <t>40 mm (1 1/2") Equal Tee</t>
  </si>
  <si>
    <t>40 mm to 25 mm (1 1/2" to 1") Reducing Tee</t>
  </si>
  <si>
    <t>40 mm to 25 mm (1 1/2" to 1") Reducing Connector</t>
  </si>
  <si>
    <t>40 mm (1 1/2") End Cap</t>
  </si>
  <si>
    <t>40 mm (1 1/2") to 1 1/2" Female NPT Elbow</t>
  </si>
  <si>
    <t>40 mm (1 1/2") to 1 1/2" Male NPT Elbow</t>
  </si>
  <si>
    <t>40 mm to 20 mm (1 1/2" to 3/4") Quick Drop</t>
  </si>
  <si>
    <t>40 mm to 25 mm (1 1/2" to 1") Quick Drop</t>
  </si>
  <si>
    <t>40 mm to 1/2" Female NPT Quick Drop</t>
  </si>
  <si>
    <t>40 mm to 3/4" Female NPT Quick Drop</t>
  </si>
  <si>
    <t>25 mm (1") S Bend Pipe (L=1.6'): Blue Aluminum</t>
  </si>
  <si>
    <t>25 mm (1") Equal Union Connector</t>
  </si>
  <si>
    <t>25 mm (1") Equal Tee</t>
  </si>
  <si>
    <t>25 mm to 20 mm (1" to 3/4") Reducing Tee</t>
  </si>
  <si>
    <t>25 mm to 20 mm (1" to 3/4") Reducing Connector</t>
  </si>
  <si>
    <t>25 mm (1") End Cap</t>
  </si>
  <si>
    <t>25 mm (1") to 1" Female NPT Elbow</t>
  </si>
  <si>
    <t>25 mm (1") to 1" Male NPT Elbow</t>
  </si>
  <si>
    <t>25 mm to 20 mm (1" to 3/4") Quick Drop</t>
  </si>
  <si>
    <t>0027</t>
  </si>
  <si>
    <t>20 mm (3/4") S Bend Pipe (L=1.6'): Blue Aluminum</t>
  </si>
  <si>
    <t>20 mm (3/4") Equal Union Connector</t>
  </si>
  <si>
    <t>20 mm (3/4") Equal Tee</t>
  </si>
  <si>
    <t>20 mm (3/4") End Cap</t>
  </si>
  <si>
    <t>20 mm (3/4") to 3/4" Female NPT Elbow</t>
  </si>
  <si>
    <t>20 mm (3/4") to 3/4" Male NPT Elbow</t>
  </si>
  <si>
    <t>0045</t>
  </si>
  <si>
    <t>Pipe cutter blade for PN 0040</t>
  </si>
  <si>
    <t>Pipe cutter blade for PN 0140</t>
  </si>
  <si>
    <t>0040</t>
  </si>
  <si>
    <t>0140</t>
  </si>
  <si>
    <t>0240</t>
  </si>
  <si>
    <t>0340</t>
  </si>
  <si>
    <t>0343</t>
  </si>
  <si>
    <t>0543</t>
  </si>
  <si>
    <t>0243</t>
  </si>
  <si>
    <t>0643</t>
  </si>
  <si>
    <t>0141</t>
  </si>
  <si>
    <t>0042</t>
  </si>
  <si>
    <t>200 mm (8") Equal Union Connector</t>
  </si>
  <si>
    <t>200 mm (8") Equal Tee</t>
  </si>
  <si>
    <t>200 mm to 80 mm (8" to 3") Reducing Tee</t>
  </si>
  <si>
    <t>200 mm to 100 mm (8" to 4") Reducing Tee</t>
  </si>
  <si>
    <t>200 mm to 150 mm (8" to 6") Reducing Tee</t>
  </si>
  <si>
    <t>200 mm to 150 mm (8" to 6") Reducing Connector</t>
  </si>
  <si>
    <t>200 mm (8") End Cap</t>
  </si>
  <si>
    <t>200 mm to 25 mm (8" to 1") Quick Drop</t>
  </si>
  <si>
    <t>A000</t>
  </si>
  <si>
    <t>A055</t>
  </si>
  <si>
    <t>A002</t>
  </si>
  <si>
    <t>A003</t>
  </si>
  <si>
    <t>A004</t>
  </si>
  <si>
    <t>A005</t>
  </si>
  <si>
    <t>A607</t>
  </si>
  <si>
    <t>A707</t>
  </si>
  <si>
    <t>A807</t>
  </si>
  <si>
    <t>A907</t>
  </si>
  <si>
    <t>A921</t>
  </si>
  <si>
    <t>A006</t>
  </si>
  <si>
    <t>A210</t>
  </si>
  <si>
    <t>A410</t>
  </si>
  <si>
    <t>A510</t>
  </si>
  <si>
    <t>A051</t>
  </si>
  <si>
    <t>A170</t>
  </si>
  <si>
    <t>A122</t>
  </si>
  <si>
    <t>UNIT WEIGHT (lbs)**</t>
  </si>
  <si>
    <t>TOTAL WEIGHT (lbs)**</t>
  </si>
  <si>
    <t>0044</t>
  </si>
  <si>
    <t>0344</t>
  </si>
  <si>
    <t>0844</t>
  </si>
  <si>
    <t>100 mm (4") System</t>
  </si>
  <si>
    <t>80 mm (3") System</t>
  </si>
  <si>
    <t>200 mm (8") System</t>
  </si>
  <si>
    <t>150 mm (6") System</t>
  </si>
  <si>
    <t>63 mm (2 1/2") System</t>
  </si>
  <si>
    <t>50 mm (2") System</t>
  </si>
  <si>
    <t>40 mm (1 1/2") System</t>
  </si>
  <si>
    <t>25 mm (1") System</t>
  </si>
  <si>
    <t>20 mm (3/4") System</t>
  </si>
  <si>
    <t>200 mm to 63 mm (8" to 2 1/2") Reducing Tee</t>
  </si>
  <si>
    <t>63 mm to 50 mm (2 1/2" to 2") Reducing Tee</t>
  </si>
  <si>
    <t>Mounting hardware labor (Calculated)</t>
  </si>
  <si>
    <t>Total Weight</t>
  </si>
  <si>
    <t>0073</t>
  </si>
  <si>
    <t>0173</t>
  </si>
  <si>
    <t>0273</t>
  </si>
  <si>
    <t>0146</t>
  </si>
  <si>
    <t>0871</t>
  </si>
  <si>
    <t>0771</t>
  </si>
  <si>
    <t>0971</t>
  </si>
  <si>
    <t>Tools and Accessories</t>
  </si>
  <si>
    <t>**NOTE: ALL 20 mm - 50 mm SIZED PIPE ENDS COME ASSEMBLED WITH PIPE-TO-PIPE CONNECTORS.**</t>
  </si>
  <si>
    <t>**NOTE: ALL 63 mm - 200 mm SIZED PIPE ENDS ARE PRICED &amp; SHIPPED WITH PIPE-TO-PIPE CONNECTORS.**</t>
  </si>
  <si>
    <t>Size (mm)</t>
  </si>
  <si>
    <t>Part Description</t>
  </si>
  <si>
    <t>List Price</t>
  </si>
  <si>
    <t>P.O. NUMBER:</t>
  </si>
  <si>
    <t>DATE:</t>
  </si>
  <si>
    <t>CUSTOMER ID:</t>
  </si>
  <si>
    <t>Vendor:</t>
  </si>
  <si>
    <t>AIRpipe USA</t>
  </si>
  <si>
    <t>SHIP TO:</t>
  </si>
  <si>
    <t>6855 S. Kyrene Rd. Ste. #101</t>
  </si>
  <si>
    <t>Tempe, AZ 85283</t>
  </si>
  <si>
    <t>SHIPPING 
METHOD</t>
  </si>
  <si>
    <t>SHIPPING 
TERMS</t>
  </si>
  <si>
    <t>SHIP DATE</t>
  </si>
  <si>
    <t>DISCOUNT</t>
  </si>
  <si>
    <t>JOB/PROJECT</t>
  </si>
  <si>
    <t>PAYMENT 
TERMS</t>
  </si>
  <si>
    <t>DUE DATE</t>
  </si>
  <si>
    <t>30 DAYS NET</t>
  </si>
  <si>
    <t>ITEM #</t>
  </si>
  <si>
    <t>NET PRICE</t>
  </si>
  <si>
    <t>LINE TOTAL</t>
  </si>
  <si>
    <t>SUBTOTAL</t>
  </si>
  <si>
    <t>FREIGHT</t>
  </si>
  <si>
    <t>TOTAL</t>
  </si>
  <si>
    <t>Authorized by</t>
  </si>
  <si>
    <t>Date</t>
  </si>
  <si>
    <t>Comments:</t>
  </si>
  <si>
    <t>0283</t>
  </si>
  <si>
    <t>2 Port 1/2" Female NPT Manifold</t>
  </si>
  <si>
    <t>0383</t>
  </si>
  <si>
    <t>3 Port 1/2" Female NPT Manifold</t>
  </si>
  <si>
    <t>0783</t>
  </si>
  <si>
    <t>Part Number</t>
  </si>
  <si>
    <t>9002*</t>
  </si>
  <si>
    <t>8002*</t>
  </si>
  <si>
    <t>7002*</t>
  </si>
  <si>
    <t>6002*</t>
  </si>
  <si>
    <t>BOM value</t>
  </si>
  <si>
    <t xml:space="preserve"> A002*</t>
  </si>
  <si>
    <t>Total Price</t>
  </si>
  <si>
    <t>Line Item</t>
  </si>
  <si>
    <t>Advancing Compressed Air &amp; Gas Systems</t>
  </si>
  <si>
    <t>P:</t>
  </si>
  <si>
    <t>E:</t>
  </si>
  <si>
    <t>www.airpipeusa.com</t>
  </si>
  <si>
    <t>Please save for your records and upload this as your purchase order to: www.distributor.airpipeusa.com</t>
  </si>
  <si>
    <t>200 mm (8") Pipe (L=19'): Blue Aluminum</t>
  </si>
  <si>
    <t>A062</t>
  </si>
  <si>
    <t>200 mm (8") Pipe (L=19'): Gray Aluminum</t>
  </si>
  <si>
    <t>150 mm (6") Pipe (L=19'): Blue Aluminum</t>
  </si>
  <si>
    <t>150 mm (6") Pipe (L=19'): Gray Aluminum</t>
  </si>
  <si>
    <t>100 mm (4") Pipe (L=19'): Blue Aluminum</t>
  </si>
  <si>
    <t>100 mm (4") Pipe (L=19'): Gray Aluminum</t>
  </si>
  <si>
    <t>80 mm (3") Pipe (L=19'): Blue Aluminum</t>
  </si>
  <si>
    <t>80 mm (3") Pipe (L=19'): Gray Aluminum</t>
  </si>
  <si>
    <t>63 mm (2 1/2") Pipe (L=19'): Blue Aluminum</t>
  </si>
  <si>
    <t>63 mm (2 1/2") Pipe (L=19'): Gray Aluminum</t>
  </si>
  <si>
    <t>50 mm (2") Pipe (L=19'): Blue Aluminum</t>
  </si>
  <si>
    <t>40 mm (1 1/2") Pipe (L=19'): Blue Aluminum</t>
  </si>
  <si>
    <t>40 mm (1 1/2") Pipe (L=19'): Gray Aluminum</t>
  </si>
  <si>
    <t>25 mm (1") Pipe (L=19'): Blue Aluminum</t>
  </si>
  <si>
    <t>25 mm (1") Pipe (L=19'): Gray Aluminum</t>
  </si>
  <si>
    <t>20 mm (3/4") Pipe (L=19'): Blue Aluminum</t>
  </si>
  <si>
    <t>20 mm (3/4") Pipe (L=19'): Gray Aluminum</t>
  </si>
  <si>
    <t>602-362-PIPE (7473)</t>
  </si>
  <si>
    <t>Enter Company Name</t>
  </si>
  <si>
    <t>Enter Company Address</t>
  </si>
  <si>
    <t>City, ST zip</t>
  </si>
  <si>
    <t>Enter phone number</t>
  </si>
  <si>
    <t>Enter email address</t>
  </si>
  <si>
    <t>0443</t>
  </si>
  <si>
    <t>200 mm (8") Pipe (L=19'): Green Aluminum</t>
  </si>
  <si>
    <t>A061</t>
  </si>
  <si>
    <t>25 mm (1") Pipe (L=19'): Green Aluminum</t>
  </si>
  <si>
    <t>40 mm (1 1/2") Pipe (L=19'): Green Aluminum</t>
  </si>
  <si>
    <t>50 mm (2") Pipe (L=19'): Green Aluminum</t>
  </si>
  <si>
    <t>63 mm (2 1/2") Pipe (L=19'): Green Aluminum</t>
  </si>
  <si>
    <t>80 mm (3") Pipe (L=19'): Green Aluminum</t>
  </si>
  <si>
    <t>100 mm (4") Pipe (L=19'): Green Aluminum</t>
  </si>
  <si>
    <t>150 mm (6") Pipe (L=19'): Green Aluminum</t>
  </si>
  <si>
    <t>20 mm (3/4") Pipe (L=19'): Green Aluminum</t>
  </si>
  <si>
    <t>200 mm (8") Precalculated &amp; Included Union</t>
  </si>
  <si>
    <t>200 mm (8") Equal 90° Elbow</t>
  </si>
  <si>
    <t>200 mm (8") Equal 45° Elbow</t>
  </si>
  <si>
    <t>200 mm to 40 mm (8" to 1 1/2") Straight Quick Drop</t>
  </si>
  <si>
    <t>200 mm to 50 mm (8" to 2") Straight Quick Drop</t>
  </si>
  <si>
    <t>200 mm (8") Butterfly Valve (Pre-assembled)</t>
  </si>
  <si>
    <t>200 mm (8") ANSI Aluminum Flange</t>
  </si>
  <si>
    <t>200 mm (8") Metal Pipe Hanger</t>
  </si>
  <si>
    <t>150 mm (6") Equal 90° Elbow</t>
  </si>
  <si>
    <t>150 mm (6") Equal 45° Elbow</t>
  </si>
  <si>
    <t>150 mm to 40 mm (6" to 1 1/2") Straight Quick Drop</t>
  </si>
  <si>
    <t>150 mm to 50 mm (6" to 2") Straight Quick Drop</t>
  </si>
  <si>
    <t>150 mm (6") Butterfly Valve (Pre-assembled)</t>
  </si>
  <si>
    <t>150 mm (6") ANSI Aluminum Flange</t>
  </si>
  <si>
    <t>150 mm to 100 mm (6" to 4") Reducing Alum. Flange</t>
  </si>
  <si>
    <t>150 mm (6") to 125 mm (5" Flange size) Reducing Alum. Flange</t>
  </si>
  <si>
    <t>80 mm (3") to 125 mm (5" Flange size) Reducing Alum. Flange</t>
  </si>
  <si>
    <t>150 mm (6") Metal Pipe Hanger</t>
  </si>
  <si>
    <t>100 mm (4") Equal 90° Elbow</t>
  </si>
  <si>
    <t>100 mm (4") Equal 45° Elbow</t>
  </si>
  <si>
    <t>100 mm to 40 mm (4" to 1 1/2") Straight Quick Drop</t>
  </si>
  <si>
    <t>100 mm (4") Butterfly Valve (Pre-assembled)</t>
  </si>
  <si>
    <t>100 mm (4") ANSI Aluminum Flange</t>
  </si>
  <si>
    <t>100 mm to 63 mm (4" to 2 1/2") Reducing Alum. Flange</t>
  </si>
  <si>
    <t>100 mm to 80 mm (4" to 3") Reducing Alum. Flange</t>
  </si>
  <si>
    <t>100 mm (4") Pipe Clip</t>
  </si>
  <si>
    <t>100 mm (4") Metal Pipe Hanger</t>
  </si>
  <si>
    <t>80 mm (3") Equal 90° Elbow</t>
  </si>
  <si>
    <t>80 mm (3") Equal 45° Elbow</t>
  </si>
  <si>
    <t>80 mm (3") to 3" Female NPT Adapter</t>
  </si>
  <si>
    <t>80 mm (3") to 2 1/2" Male NPT Adapter</t>
  </si>
  <si>
    <t>80 mm (3") to 3" Male NPT Adapter</t>
  </si>
  <si>
    <t>80 mm (3") Butterfly Valve (Pre-assembled)</t>
  </si>
  <si>
    <t>80 mm (3") ANSI Aluminum Flange</t>
  </si>
  <si>
    <t>80 mm to 63 mm (3" to 2 1/2") Reducing Alum. Flange</t>
  </si>
  <si>
    <t>80 mm (3") Pipe Clip</t>
  </si>
  <si>
    <t>80 mm (3") Metal Pipe Hanger</t>
  </si>
  <si>
    <t>63 mm (2 1/2") Equal 90° Elbow</t>
  </si>
  <si>
    <t>63 mm (2 1/2") Equal 45° Elbow</t>
  </si>
  <si>
    <t>63 mm (2 1/2") to 2 1/2" Female NPT Adapter</t>
  </si>
  <si>
    <t>63 mm (2 1/2") to 2" Male NPT Adapter</t>
  </si>
  <si>
    <t>63 mm (2 1/2") to 2 1/2" Male NPT Adapter</t>
  </si>
  <si>
    <t>63 mm (2 1/2") Butterfly Valve (Pre-assembled)</t>
  </si>
  <si>
    <t>63 mm (2 1/2") ANSI Aluminum Flange</t>
  </si>
  <si>
    <t>63 mm (2 1/2") Pipe Clip</t>
  </si>
  <si>
    <t>63 mm (2 1/2") Metal Pipe Hanger</t>
  </si>
  <si>
    <t>Spacer for 40 mm, 50 mm, &amp; 63 mm</t>
  </si>
  <si>
    <t xml:space="preserve">50 mm (2") Pipe (L=19'): Gray Aluminum </t>
  </si>
  <si>
    <t>50 mm (2") Equal 90° Elbow</t>
  </si>
  <si>
    <t>50 mm (2") Equal 45° Elbow</t>
  </si>
  <si>
    <t>50 mm (2") to 2" Female NPT Adapter</t>
  </si>
  <si>
    <t>50 mm (2") to 1 1/2" Male NPT Adapter</t>
  </si>
  <si>
    <t>50 mm (2") to 2" Male NPT Adapter</t>
  </si>
  <si>
    <t>50 mm (2") Pipe Clip</t>
  </si>
  <si>
    <t>50 mm (2") Metal Pipe Hanger</t>
  </si>
  <si>
    <t>40 mm (1 1/2") Equal 90° Elbow</t>
  </si>
  <si>
    <t>40 mm (1 1/2") Equal 45° Elbow</t>
  </si>
  <si>
    <t>40 mm (1 1/2") to 1 1/2" Female NPT Adapter</t>
  </si>
  <si>
    <t>40 mm (1 1/2") to 1" Male NPT Adapter</t>
  </si>
  <si>
    <t>40 mm (1 1/2") to 1 1/4" Male NPT Adapter</t>
  </si>
  <si>
    <t>40 mm (1 1/2") to 1 1/2" Male NPT Adapter</t>
  </si>
  <si>
    <t>40 mm (1 1/2") Pipe Clip</t>
  </si>
  <si>
    <t>40 mm (1 1/2") Metal Pipe Hanger</t>
  </si>
  <si>
    <t>25 mm (1") Equal 90° Elbow</t>
  </si>
  <si>
    <t>25 mm (1") Equal 45° Elbow</t>
  </si>
  <si>
    <t>25 mm (1") to 1/2" Female NPT Adapter</t>
  </si>
  <si>
    <t>25 mm (1") to 1" Female NPT Adapter</t>
  </si>
  <si>
    <t>25 mm (1") to 1/2" Male NPT Adapter</t>
  </si>
  <si>
    <t>25 mm (1") to 3/4" Male NPT Adapter</t>
  </si>
  <si>
    <t>25 mm (1") to 1" Male NPT Adapter</t>
  </si>
  <si>
    <t>25 mm (1") to 1/2" Female NPT Quick Drop</t>
  </si>
  <si>
    <t>25 mm (1") Pipe Clip</t>
  </si>
  <si>
    <t>Spacer for 20 mm &amp; 25 mm Clips</t>
  </si>
  <si>
    <t>20 mm (3/4") Equal 90° Elbow</t>
  </si>
  <si>
    <t>20 mm (3/4") Equal 45° Elbow</t>
  </si>
  <si>
    <t>20 mm (3/4") to 1/2" Female NPT Adapter</t>
  </si>
  <si>
    <t>20 mm (3/4") to 3/4" Female NPT Adapter</t>
  </si>
  <si>
    <t>20 mm (3/4") to 1/2" Male NPT Adapter</t>
  </si>
  <si>
    <t>20 mm (3/4") to 3/4" Male NPT Adapter</t>
  </si>
  <si>
    <t>20 mm (3/4") Pipe Clip</t>
  </si>
  <si>
    <t xml:space="preserve">AIRpipe Tool Kit </t>
  </si>
  <si>
    <t>AIRpipe Demo Case</t>
  </si>
  <si>
    <t>Pipe Insertion Depth Gauge</t>
  </si>
  <si>
    <t>63 mm (2 1/2") - 200 mm (8") Electric Pipe Cutter</t>
  </si>
  <si>
    <t>20 mm - 63 mm (3/4" - 2 1/2") Aluminum Pipe Cutter</t>
  </si>
  <si>
    <t>40 mm - 100 mm (1 1/2" - 4") Aluminum Pipe Cutter</t>
  </si>
  <si>
    <t>51 mm Hole Saw Bit for 150 mm to 200 mm (4" to 8") Pipe</t>
  </si>
  <si>
    <t>20 mm - 50 mm (3/4" - 2") Aluminum Pipe Deburrer</t>
  </si>
  <si>
    <t>20 mm - 200 mm (3/4" - 8") Hole Deburrer</t>
  </si>
  <si>
    <t>150 mm (6") Precalculated &amp; Included Union</t>
  </si>
  <si>
    <t>100 mm (4") Precalculated &amp; Included Union</t>
  </si>
  <si>
    <t>80 mm (3") Precalculated &amp; Included Union</t>
  </si>
  <si>
    <t>Portable Lugging Machine for 63 mm - 200 mm Pipe</t>
  </si>
  <si>
    <t>80 mm (3") Flange to 100 mm (4") Pipe</t>
  </si>
  <si>
    <t>63 mm (2 1/2") Flange to 80 mm (3") Pipe</t>
  </si>
  <si>
    <t>A009</t>
  </si>
  <si>
    <t>A812</t>
  </si>
  <si>
    <t>25 mm (1") to 1/2" Male NPT Elbow</t>
  </si>
  <si>
    <t>20 mm (3/4") to 1/2" Male NPT Elbow</t>
  </si>
  <si>
    <t>A912</t>
  </si>
  <si>
    <t>40 mm (1 1/2") to 2" Male NPT Adapter</t>
  </si>
  <si>
    <t>25 mm (1") to 1/2" Female NPT Elbow</t>
  </si>
  <si>
    <t>20 mm (3/4") to 1/2" Female NPT Elbow</t>
  </si>
  <si>
    <t>Notes</t>
  </si>
  <si>
    <t>NET PRICE TOTAL</t>
  </si>
  <si>
    <t>1/2" NPT Double Female Nickel Plated Locking Ball Valve</t>
  </si>
  <si>
    <t>3/4" NPT Double Female Nickel Plated Locking Ball Valve</t>
  </si>
  <si>
    <t>1" NPT Double Female Nickel Plated Locking Ball Valve</t>
  </si>
  <si>
    <t>1 1/2" NPT Double Female Nickel Plated Locking Ball Valve</t>
  </si>
  <si>
    <t>2" NPT Double Female Nickel Plated Locking Ball Valve</t>
  </si>
  <si>
    <t>1/2" NPT Male to Female Nickel Plated Locking Ball Valve</t>
  </si>
  <si>
    <t>1/2" NPT Male Nickel Plated Locking Ball Valve</t>
  </si>
  <si>
    <t>3/4" NPT Male Nickel Plated Locking Ball Valve</t>
  </si>
  <si>
    <t>3/4" NPT Male to Female Nickel Plated Locking Ball Valve</t>
  </si>
  <si>
    <t>63 mm Jaw</t>
  </si>
  <si>
    <t>80 mm Jaw</t>
  </si>
  <si>
    <t>100 mm Jaw</t>
  </si>
  <si>
    <t>150 mm Jaw</t>
  </si>
  <si>
    <t>200 mm Jaw</t>
  </si>
  <si>
    <t>Master Jaw Head</t>
  </si>
  <si>
    <t>PURCHASE ORDER #</t>
  </si>
  <si>
    <t>50 mm (2") to 2" One-Port FNPT Wall Bracket (Locking Valve)</t>
  </si>
  <si>
    <t>40 mm (1 1/2") to 1 1/2" One-Port FNPT Wall Bracket (Locking Valve)</t>
  </si>
  <si>
    <t>25 mm (1") to 1/2" Two-Port FNPT Wall Bracket (Locking Valve)</t>
  </si>
  <si>
    <t>25 mm (1") to 1/2" Angled 2-Port FNPT Wall Bracket (Locking Valve)</t>
  </si>
  <si>
    <t>25 mm (1") to 1" One-Port FNPT Wall Bracket (Locking Valve)</t>
  </si>
  <si>
    <t>25 mm (1") to 1/2" One-Port FNPT Wall Bracket (Locking Valve)</t>
  </si>
  <si>
    <t>20 mm (3/4") to 1/2" Two-Port FNPT Wall Bracket (Locking Valve)</t>
  </si>
  <si>
    <t>20 mm (3/4") to 1/2" Angled 2-Port FNPT Wall Bracket (Locking Valve)</t>
  </si>
  <si>
    <t>20 mm (3/4") to 1/2" One-Port FNPT Wall Bracket (Locking Valve)</t>
  </si>
  <si>
    <t>4 Port Manifold (1/2" FNPT Inlets to 3/8" FNPT Outlets)</t>
  </si>
  <si>
    <t>5 Port Manifold (1/2" FNPT Inlets to 3/8" FNPT Outlets)</t>
  </si>
  <si>
    <t>0883</t>
  </si>
  <si>
    <t>20 mm Non-valved Angled Two-Port Female Wall Bracket</t>
  </si>
  <si>
    <t>20 mm Non-valved Angled One-Port Female Wall Bracket</t>
  </si>
  <si>
    <t>25 mm Non-valved Angled One-Port Female Wall Bracket</t>
  </si>
  <si>
    <t>25 mm Non-valved Angled Two-Port Female Wall Bracket</t>
  </si>
  <si>
    <t>50 mm (2") to 2" Male NPT Quick Connect (Locking Valve)</t>
  </si>
  <si>
    <t>40 mm (1 1/2") to 1 1/2" Male NPT Quick Connect (Locking Valve)</t>
  </si>
  <si>
    <t>Jaw Kit (Includes Master Jaw Head and All Jaw Sets)</t>
  </si>
  <si>
    <t>50 mm to 25 mm (2" to 1") Reducing Tee</t>
  </si>
  <si>
    <t>63 mm (2 1/2") Precalculated &amp; Included Union</t>
  </si>
  <si>
    <t>150 mm (6") to 1" Female NPT Cast Iron Flange</t>
  </si>
  <si>
    <t>150 mm (6") to 1 1/2" Female NPT Cast Iron Flange</t>
  </si>
  <si>
    <t>150 mm (6") to 2" Female NPT Cast Iron Flange</t>
  </si>
  <si>
    <t>150 mm (6") to 2 1/2" Female NPT Cast Iron Flange</t>
  </si>
  <si>
    <t>150 mm (6") to 3" Female NPT Cast Iron Flange</t>
  </si>
  <si>
    <t>150 mm (6") to 1 1/2" FNPT Stainless Steel Flange</t>
  </si>
  <si>
    <t>150 mm (6") to 2" FNPT Stainless Steel Flange</t>
  </si>
  <si>
    <t>150 mm (6") to 2 1/2" FNPT Stainless Steel Flange</t>
  </si>
  <si>
    <t>150 mm (6") to 3" FNPT Stainless Steel Flange</t>
  </si>
  <si>
    <t>100 mm (4") to 1 1/2" FNPT Cast Iron Flange</t>
  </si>
  <si>
    <t>100 mm (4") to 2" FNPT Cast Iron Flange</t>
  </si>
  <si>
    <t>100 mm (4") to 1 1/2" FNPT Stainless Steel Flange</t>
  </si>
  <si>
    <t>100 mm (4") to 2" FNPT Stainless Steel Flange</t>
  </si>
  <si>
    <t>100 mm (4") to 2 1/2" FNPT Stainless Steel Flange</t>
  </si>
  <si>
    <t>100 mm (4" pipe) to 125 mm (5") Reducing Alum. Flange</t>
  </si>
  <si>
    <t>80 mm (3") to 1" FNPT Cast Iron Flange</t>
  </si>
  <si>
    <t>80 mm (3") to 1 1/2" FNPT Cast Iron Flange</t>
  </si>
  <si>
    <t>80 mm (3") to 2" FNPT Cast Iron Flange</t>
  </si>
  <si>
    <t>80 mm (3") to 2 1/2" FNPT Cast Iron Flange</t>
  </si>
  <si>
    <t>80 mm (3") to 1" FNPT Stainless Steel Flange</t>
  </si>
  <si>
    <t>80 mm (3") to 1 1/2" FNPT Stainless Steel Flange</t>
  </si>
  <si>
    <t>80 mm (3") to 2" FNPT Stainless Steel Flange</t>
  </si>
  <si>
    <t>80 mm (3") to 2 1/2" FNPT Stainless Steel Flange</t>
  </si>
  <si>
    <t>63 mm (2 1/2") to 1" FNPT Cast Iron Flange</t>
  </si>
  <si>
    <t>63 mm (2 1/2") to 1 1/2" FNPT Cast Iron Flange</t>
  </si>
  <si>
    <t>63 mm (2 1/2") to 2" FNPT Cast Iron Flange</t>
  </si>
  <si>
    <t>63 mm (2 1/2") to 1" FNPT Stainless Steel Flange</t>
  </si>
  <si>
    <t>63 mm (2 1/2") to 1 1/2" FNPT Stainless Steel Flange</t>
  </si>
  <si>
    <t>63 mm (2 1/2") to 2" FNPT Stainless Steel Flange</t>
  </si>
  <si>
    <t>50 mm (2") to 2" FNPT Cast Iron Flange</t>
  </si>
  <si>
    <t>50 mm (2") to 2" FNPT Stainless Steel Flange</t>
  </si>
  <si>
    <t>40 mm (1 1/2") to 1 1/2" FNPT Cast Iron Flange</t>
  </si>
  <si>
    <t>40 mm (1 1/2") to 1 1/2" FNPT Stainless Steel Flange</t>
  </si>
  <si>
    <t>25 mm to 25 mm (1" to 1") Quick Drop</t>
  </si>
  <si>
    <t>25 mm (1") to 1" FNPT Stainless Steel Flange</t>
  </si>
  <si>
    <t>25 mm (1") to 1" Female NPT Cast Iron Flange</t>
  </si>
  <si>
    <t>16 mm Hole Saw Bit for 25 mm (1") Pipe</t>
  </si>
  <si>
    <t>0743</t>
  </si>
  <si>
    <t>0843</t>
  </si>
  <si>
    <r>
      <rPr>
        <b/>
        <sz val="24"/>
        <color theme="4" tint="-0.249977111117893"/>
        <rFont val="Calibri"/>
        <family val="2"/>
        <scheme val="minor"/>
      </rPr>
      <t>AIRpipe USA</t>
    </r>
    <r>
      <rPr>
        <b/>
        <sz val="24"/>
        <color theme="1"/>
        <rFont val="Calibri"/>
        <family val="2"/>
        <scheme val="minor"/>
      </rPr>
      <t xml:space="preserve"> 2018 Price List</t>
    </r>
  </si>
  <si>
    <t>0227</t>
  </si>
  <si>
    <t>0031</t>
  </si>
  <si>
    <t>Aluminum Adapter, 1 1/2" Male NPT to 1" Female NPT</t>
  </si>
  <si>
    <t>Aluminum Adapter, 2" Male NPT to 1" Female NPT</t>
  </si>
  <si>
    <t>Aluminum Adapter, 2 1/2" Male NPT to 1" Male NPT</t>
  </si>
  <si>
    <t>Aluminum Adapter, 2 1/2" Male NPT to 2" Female NPT</t>
  </si>
  <si>
    <t>Aluminum Adapter, 3" Male NPT to 1" Female NPT</t>
  </si>
  <si>
    <t>Aluminum Adapter, 2" Male NPT to 1 1/2" Female NPT</t>
  </si>
  <si>
    <t>Aluminum Adapter, 3" Male NPT to 1 1/2" Female NPT</t>
  </si>
  <si>
    <t>Aluminum Adapter, 3" Male NPT to 2" Female NPT</t>
  </si>
  <si>
    <t>Aluminum Adapter, 3" Male NPT to 2 1/2" Female NPT</t>
  </si>
  <si>
    <t>Aluminum Adapter, 3/4" Male to 1/2" Female NPT</t>
  </si>
  <si>
    <t>Aluminum Adapter, 1/4" Male NPT to 1/2" Female NPT</t>
  </si>
  <si>
    <t>Aluminum Adapter, 1" Male NPT to 1/2" Female NPT</t>
  </si>
  <si>
    <t>Aluminum Adapter, 1/2" Male NPT to 3/8" Female NPT</t>
  </si>
  <si>
    <t>Aluminum Adapter, 1" Male NPT to 3/4" Male NPT</t>
  </si>
  <si>
    <t>Aluminum Adapter, 1/2" Male NPT to 1/4" Male NPT</t>
  </si>
  <si>
    <t>Aluminum Adapter, 3/4" Male NPT to 1/2" Male NPT</t>
  </si>
  <si>
    <t>Aluminum Adapter, 1/2" Male NPT to 1/2" Male NPT</t>
  </si>
  <si>
    <t>Aluminum Adapter, 3/4" Male NPT to 3/4" Male NPT</t>
  </si>
  <si>
    <t>Aluminum Adapter, 1" Male NPT to 1" Male NPT</t>
  </si>
  <si>
    <t>Aluminum Adapter, 1 1/2" Male NPT to 1 1/2" Male NPT</t>
  </si>
  <si>
    <t>Aluminum Adapter, 2" Male to 2" Male NPT</t>
  </si>
  <si>
    <t xml:space="preserve">1/4" Universal quick coupler (ISO 6150B / Automotive), 1/2" male NPT </t>
  </si>
  <si>
    <t xml:space="preserve">3/8" Universal quick coupler (ISO 6150B / Automotive), 1/2" male NPT </t>
  </si>
  <si>
    <t>1/4" Male NPT Automotive Nipple</t>
  </si>
  <si>
    <t>3/8" Male NPT Automotive Nipple</t>
  </si>
  <si>
    <t>1/4" Male NPT Industrial (ISO B) Nipple</t>
  </si>
  <si>
    <t>3/8" Male NPT Industrial (ISO B) Nipple</t>
  </si>
  <si>
    <t>Portable Lugging Machine Only (No Jaw Sets)</t>
  </si>
  <si>
    <t>Threaded Ball Valves and Adapters</t>
  </si>
  <si>
    <t>200 mm (8") Equal Wye</t>
  </si>
  <si>
    <t>200 mm to 100 mm (8" to 4") Reducing Wye</t>
  </si>
  <si>
    <t>200 mm to 150 mm (8" to 6") Reducing Wye</t>
  </si>
  <si>
    <t>150 mm (6") Equal Wye</t>
  </si>
  <si>
    <t>150 mm to 80 mm (6" to 3") Reducing Wye</t>
  </si>
  <si>
    <t>150 mm to 100 mm (6" to 4") Reducing Wye</t>
  </si>
  <si>
    <t>100 mm (4") Equal Wye</t>
  </si>
  <si>
    <t>100 mm to 80 mm (4" to 3") Reducing Wye</t>
  </si>
  <si>
    <t>80 mm (3") Equal Wye</t>
  </si>
  <si>
    <t>63 mm (2 1/2") Equal Wye</t>
  </si>
  <si>
    <t>Manual Water Drain Valve</t>
  </si>
  <si>
    <t>0973</t>
  </si>
  <si>
    <t>Electronic Water Drain Valve</t>
  </si>
  <si>
    <t>0873</t>
  </si>
  <si>
    <t>50 mm (2") Quick Connect (Locking Valve)</t>
  </si>
  <si>
    <t>40 mm (1 1/2") Quick Connect (Locking Valve)</t>
  </si>
  <si>
    <t>25 mm (1") Quick Connect (Locking Valve)</t>
  </si>
  <si>
    <t>25 mm (1") to 1" Male NPT Quick Connect (Locking Valve)</t>
  </si>
  <si>
    <t>20 mm (3/4") Quick Connect (Locking Valve)</t>
  </si>
  <si>
    <t>20 mm (3/4") to 3/4" Male NPT Quick Connect (Locking Valve)</t>
  </si>
  <si>
    <t>22 mm Hole Saw Bit for 40 mm (1 1/2") Pipe</t>
  </si>
  <si>
    <t>25 mm Hole Saw Bit for 50 mm to 200 mm (2" to 8") Pipe</t>
  </si>
  <si>
    <t>38 mm Hole Saw Bit for 100 mm (4") Pipe</t>
  </si>
  <si>
    <t>Drill Arbor &amp; Pilot Bit for 16, 22, and 25 mm Hole Saw Bits</t>
  </si>
  <si>
    <t>Drill Arbor &amp; Pilot Bit for 38 and 51 mm Hole Saw Bits</t>
  </si>
  <si>
    <t>Unistrut Adapter for Pipe Clips</t>
  </si>
  <si>
    <t>200 mm (8") SS304 Braided Flex Hose (L=61.18")</t>
  </si>
  <si>
    <t>150 mm (6") SS304 Braided Flex Hose (L=41.89")</t>
  </si>
  <si>
    <t>100 mm (4") SS304 Braided Flex Hose (L=25.98")</t>
  </si>
  <si>
    <t>100 mm (4") 30° Rubber Flex Hose (L=74.80")</t>
  </si>
  <si>
    <t>80 mm (3") SS304 Braided Flex Hose (L=25.59")</t>
  </si>
  <si>
    <t>80 mm (3") 30° Rubber Flex Hose (L=72.83")</t>
  </si>
  <si>
    <t>63 mm (2 1/2") SS304 Braided Flex Hose (L=25.59")</t>
  </si>
  <si>
    <t>63 mm (2 1/2") 30° Rubber Flex Hose (L=53.15")</t>
  </si>
  <si>
    <t>50 mm (2") SS304 Braided Flex Hose (L=23.62")</t>
  </si>
  <si>
    <t xml:space="preserve">50 mm (2") 30° SS304 Braided Flex Hose (L=53.15") </t>
  </si>
  <si>
    <t>40 mm (1 1/2") SS304 Braided Flex Hose (L=23.62")</t>
  </si>
  <si>
    <t>40 mm (1 1/2") 30° SS304 Braided Flex Hose (L=47.24")</t>
  </si>
  <si>
    <t>25 mm (1") SS304 Braided Flex Hose (L=22.44")</t>
  </si>
  <si>
    <t>20 mm (3/4") SS304 Braided Flex Hose (L=22.44")</t>
  </si>
  <si>
    <t>Updated: 9/24/18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</si>
</sst>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.00"/>
    <numFmt numFmtId="166" formatCode="m/d/yy;@"/>
    <numFmt numFmtId="167" formatCode="\(###\)###\-####"/>
  </numFmts>
  <fonts count="42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7"/>
      <name val="Arial"/>
      <family val="2"/>
    </font>
    <font>
      <b/>
      <sz val="17"/>
      <color theme="0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4A82"/>
      <name val="Trebuchet MS"/>
      <family val="2"/>
    </font>
    <font>
      <sz val="10"/>
      <color theme="1"/>
      <name val="Calibri"/>
      <family val="2"/>
      <scheme val="minor"/>
    </font>
    <font>
      <b/>
      <sz val="10"/>
      <name val="Cambria"/>
      <family val="2"/>
      <scheme val="maj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6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4A82"/>
      <name val="Trebuchet MS"/>
      <family val="2"/>
    </font>
    <font>
      <u/>
      <sz val="12"/>
      <color theme="1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CC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medium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70C0"/>
      </bottom>
      <diagonal/>
    </border>
    <border>
      <left style="thin">
        <color indexed="64"/>
      </left>
      <right style="thin">
        <color rgb="FF0070C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indexed="64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rgb="FF0070C0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theme="3" tint="0.3999755851924192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70C0"/>
      </right>
      <top style="medium">
        <color rgb="FF0070C0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</cellStyleXfs>
  <cellXfs count="345"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2" fontId="3" fillId="0" borderId="0" xfId="0" applyNumberFormat="1" applyFont="1" applyFill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14" fontId="4" fillId="0" borderId="0" xfId="0" applyNumberFormat="1" applyFont="1" applyFill="1" applyBorder="1" applyProtection="1">
      <protection locked="0"/>
    </xf>
    <xf numFmtId="0" fontId="8" fillId="3" borderId="1" xfId="0" applyFont="1" applyFill="1" applyBorder="1" applyProtection="1"/>
    <xf numFmtId="0" fontId="8" fillId="3" borderId="1" xfId="0" applyFont="1" applyFill="1" applyBorder="1" applyAlignment="1" applyProtection="1">
      <alignment vertical="center" wrapText="1"/>
    </xf>
    <xf numFmtId="0" fontId="8" fillId="3" borderId="1" xfId="0" quotePrefix="1" applyFont="1" applyFill="1" applyBorder="1" applyAlignment="1" applyProtection="1">
      <alignment horizontal="left"/>
    </xf>
    <xf numFmtId="0" fontId="8" fillId="3" borderId="21" xfId="0" applyFont="1" applyFill="1" applyBorder="1" applyProtection="1"/>
    <xf numFmtId="0" fontId="8" fillId="3" borderId="21" xfId="0" applyFont="1" applyFill="1" applyBorder="1" applyAlignment="1" applyProtection="1">
      <alignment vertical="center" wrapText="1"/>
    </xf>
    <xf numFmtId="0" fontId="7" fillId="3" borderId="21" xfId="0" applyFont="1" applyFill="1" applyBorder="1" applyProtection="1"/>
    <xf numFmtId="0" fontId="10" fillId="0" borderId="0" xfId="0" applyFont="1" applyFill="1" applyAlignment="1" applyProtection="1">
      <alignment vertical="center"/>
    </xf>
    <xf numFmtId="0" fontId="11" fillId="0" borderId="0" xfId="0" applyFont="1" applyAlignment="1">
      <alignment vertical="center"/>
    </xf>
    <xf numFmtId="0" fontId="2" fillId="4" borderId="22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2" fontId="2" fillId="0" borderId="22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wrapText="1"/>
    </xf>
    <xf numFmtId="0" fontId="2" fillId="0" borderId="17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2" fontId="2" fillId="0" borderId="14" xfId="0" applyNumberFormat="1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left"/>
    </xf>
    <xf numFmtId="0" fontId="2" fillId="2" borderId="19" xfId="0" applyNumberFormat="1" applyFont="1" applyFill="1" applyBorder="1" applyAlignment="1" applyProtection="1">
      <alignment horizontal="center"/>
    </xf>
    <xf numFmtId="2" fontId="2" fillId="0" borderId="17" xfId="1" applyNumberFormat="1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0" fontId="2" fillId="2" borderId="17" xfId="0" applyFont="1" applyFill="1" applyBorder="1" applyAlignment="1" applyProtection="1">
      <alignment horizontal="left"/>
    </xf>
    <xf numFmtId="2" fontId="2" fillId="0" borderId="14" xfId="1" applyNumberFormat="1" applyFont="1" applyFill="1" applyBorder="1" applyAlignment="1" applyProtection="1">
      <alignment horizontal="center"/>
    </xf>
    <xf numFmtId="0" fontId="2" fillId="0" borderId="12" xfId="0" applyFont="1" applyFill="1" applyBorder="1" applyProtection="1"/>
    <xf numFmtId="0" fontId="2" fillId="2" borderId="0" xfId="0" quotePrefix="1" applyNumberFormat="1" applyFont="1" applyFill="1" applyBorder="1" applyAlignment="1" applyProtection="1">
      <alignment horizontal="center"/>
    </xf>
    <xf numFmtId="49" fontId="2" fillId="2" borderId="19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0" fontId="2" fillId="3" borderId="4" xfId="0" applyFont="1" applyFill="1" applyBorder="1" applyProtection="1"/>
    <xf numFmtId="0" fontId="2" fillId="2" borderId="25" xfId="0" applyFont="1" applyFill="1" applyBorder="1" applyAlignment="1" applyProtection="1"/>
    <xf numFmtId="2" fontId="2" fillId="2" borderId="25" xfId="1" applyNumberFormat="1" applyFont="1" applyFill="1" applyBorder="1" applyAlignment="1" applyProtection="1">
      <alignment horizontal="center"/>
    </xf>
    <xf numFmtId="164" fontId="2" fillId="2" borderId="25" xfId="1" applyNumberFormat="1" applyFont="1" applyFill="1" applyBorder="1" applyProtection="1"/>
    <xf numFmtId="0" fontId="2" fillId="2" borderId="23" xfId="0" applyFont="1" applyFill="1" applyBorder="1" applyProtection="1"/>
    <xf numFmtId="0" fontId="2" fillId="0" borderId="4" xfId="0" applyFont="1" applyFill="1" applyBorder="1" applyAlignment="1" applyProtection="1">
      <protection locked="0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Protection="1">
      <protection locked="0"/>
    </xf>
    <xf numFmtId="0" fontId="2" fillId="0" borderId="4" xfId="0" applyFont="1" applyFill="1" applyBorder="1" applyProtection="1"/>
    <xf numFmtId="0" fontId="2" fillId="2" borderId="0" xfId="0" applyFont="1" applyFill="1" applyBorder="1" applyAlignment="1" applyProtection="1">
      <protection locked="0"/>
    </xf>
    <xf numFmtId="44" fontId="2" fillId="2" borderId="0" xfId="1" applyFont="1" applyFill="1" applyBorder="1" applyProtection="1"/>
    <xf numFmtId="2" fontId="2" fillId="2" borderId="0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Protection="1"/>
    <xf numFmtId="0" fontId="2" fillId="2" borderId="0" xfId="0" applyFont="1" applyFill="1" applyBorder="1" applyProtection="1"/>
    <xf numFmtId="0" fontId="2" fillId="3" borderId="24" xfId="0" applyFont="1" applyFill="1" applyBorder="1" applyProtection="1"/>
    <xf numFmtId="0" fontId="6" fillId="0" borderId="0" xfId="0" applyFont="1" applyFill="1" applyAlignment="1" applyProtection="1">
      <alignment horizont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/>
    </xf>
    <xf numFmtId="0" fontId="12" fillId="5" borderId="17" xfId="0" applyFont="1" applyFill="1" applyBorder="1" applyAlignment="1" applyProtection="1">
      <alignment horizontal="center"/>
      <protection locked="0"/>
    </xf>
    <xf numFmtId="0" fontId="12" fillId="6" borderId="17" xfId="0" applyFont="1" applyFill="1" applyBorder="1" applyAlignment="1" applyProtection="1">
      <alignment horizontal="center"/>
    </xf>
    <xf numFmtId="0" fontId="12" fillId="5" borderId="14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protection locked="0"/>
    </xf>
    <xf numFmtId="0" fontId="12" fillId="5" borderId="4" xfId="0" applyFont="1" applyFill="1" applyBorder="1" applyAlignment="1" applyProtection="1">
      <protection locked="0"/>
    </xf>
    <xf numFmtId="44" fontId="12" fillId="5" borderId="4" xfId="1" applyFont="1" applyFill="1" applyBorder="1" applyProtection="1">
      <protection locked="0"/>
    </xf>
    <xf numFmtId="0" fontId="12" fillId="5" borderId="17" xfId="0" applyFont="1" applyFill="1" applyBorder="1" applyAlignment="1" applyProtection="1">
      <protection locked="0"/>
    </xf>
    <xf numFmtId="0" fontId="2" fillId="0" borderId="26" xfId="0" applyFont="1" applyFill="1" applyBorder="1" applyAlignment="1" applyProtection="1">
      <protection locked="0"/>
    </xf>
    <xf numFmtId="44" fontId="12" fillId="5" borderId="26" xfId="1" applyFont="1" applyFill="1" applyBorder="1" applyProtection="1">
      <protection locked="0"/>
    </xf>
    <xf numFmtId="2" fontId="2" fillId="0" borderId="26" xfId="1" applyNumberFormat="1" applyFont="1" applyFill="1" applyBorder="1" applyAlignment="1" applyProtection="1">
      <alignment horizontal="center"/>
    </xf>
    <xf numFmtId="164" fontId="2" fillId="0" borderId="26" xfId="1" applyNumberFormat="1" applyFont="1" applyFill="1" applyBorder="1" applyProtection="1"/>
    <xf numFmtId="0" fontId="2" fillId="0" borderId="26" xfId="0" applyFont="1" applyFill="1" applyBorder="1" applyProtection="1"/>
    <xf numFmtId="10" fontId="12" fillId="6" borderId="27" xfId="0" applyNumberFormat="1" applyFont="1" applyFill="1" applyBorder="1" applyAlignment="1" applyProtection="1">
      <alignment horizontal="centerContinuous"/>
    </xf>
    <xf numFmtId="0" fontId="14" fillId="0" borderId="0" xfId="0" applyFont="1" applyFill="1" applyProtection="1"/>
    <xf numFmtId="0" fontId="14" fillId="0" borderId="0" xfId="0" applyFont="1"/>
    <xf numFmtId="44" fontId="2" fillId="2" borderId="28" xfId="1" applyFont="1" applyFill="1" applyBorder="1" applyProtection="1"/>
    <xf numFmtId="0" fontId="8" fillId="3" borderId="29" xfId="0" applyFont="1" applyFill="1" applyBorder="1" applyAlignment="1" applyProtection="1">
      <alignment vertical="center" wrapText="1"/>
    </xf>
    <xf numFmtId="0" fontId="2" fillId="2" borderId="17" xfId="0" applyFont="1" applyFill="1" applyBorder="1" applyAlignment="1" applyProtection="1">
      <alignment horizontal="left" wrapText="1"/>
    </xf>
    <xf numFmtId="49" fontId="2" fillId="2" borderId="17" xfId="0" applyNumberFormat="1" applyFont="1" applyFill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44" fontId="17" fillId="0" borderId="0" xfId="1" applyFont="1"/>
    <xf numFmtId="0" fontId="20" fillId="8" borderId="38" xfId="0" applyFont="1" applyFill="1" applyBorder="1" applyAlignment="1">
      <alignment horizontal="center" vertical="center" wrapText="1"/>
    </xf>
    <xf numFmtId="49" fontId="21" fillId="8" borderId="39" xfId="0" applyNumberFormat="1" applyFont="1" applyFill="1" applyBorder="1" applyAlignment="1">
      <alignment horizontal="center" vertical="center" wrapText="1"/>
    </xf>
    <xf numFmtId="0" fontId="21" fillId="8" borderId="39" xfId="0" applyFont="1" applyFill="1" applyBorder="1" applyAlignment="1">
      <alignment horizontal="center" vertical="center" wrapText="1"/>
    </xf>
    <xf numFmtId="0" fontId="21" fillId="8" borderId="39" xfId="0" applyFont="1" applyFill="1" applyBorder="1" applyAlignment="1">
      <alignment horizontal="center" vertical="center"/>
    </xf>
    <xf numFmtId="44" fontId="21" fillId="8" borderId="39" xfId="1" applyFont="1" applyFill="1" applyBorder="1" applyAlignment="1">
      <alignment horizontal="center" vertical="center" wrapText="1"/>
    </xf>
    <xf numFmtId="0" fontId="0" fillId="0" borderId="0" xfId="0" applyFill="1"/>
    <xf numFmtId="0" fontId="24" fillId="0" borderId="0" xfId="0" applyFont="1" applyAlignment="1">
      <alignment horizontal="right"/>
    </xf>
    <xf numFmtId="0" fontId="25" fillId="0" borderId="0" xfId="0" applyFont="1" applyAlignment="1"/>
    <xf numFmtId="0" fontId="28" fillId="0" borderId="0" xfId="0" applyFont="1" applyAlignment="1" applyProtection="1">
      <alignment horizontal="right" indent="1"/>
    </xf>
    <xf numFmtId="0" fontId="28" fillId="0" borderId="0" xfId="0" applyFont="1" applyAlignment="1">
      <alignment horizontal="right"/>
    </xf>
    <xf numFmtId="0" fontId="25" fillId="0" borderId="0" xfId="0" applyFont="1" applyProtection="1"/>
    <xf numFmtId="0" fontId="25" fillId="0" borderId="0" xfId="0" applyFont="1"/>
    <xf numFmtId="0" fontId="25" fillId="0" borderId="0" xfId="0" applyFont="1" applyBorder="1" applyAlignment="1"/>
    <xf numFmtId="0" fontId="24" fillId="3" borderId="44" xfId="0" applyFont="1" applyFill="1" applyBorder="1" applyAlignment="1" applyProtection="1">
      <alignment horizontal="center" vertical="center" wrapText="1"/>
    </xf>
    <xf numFmtId="0" fontId="24" fillId="3" borderId="42" xfId="0" applyFont="1" applyFill="1" applyBorder="1" applyAlignment="1" applyProtection="1">
      <alignment horizontal="center" vertical="center" wrapText="1"/>
    </xf>
    <xf numFmtId="0" fontId="25" fillId="0" borderId="46" xfId="0" applyNumberFormat="1" applyFont="1" applyBorder="1" applyAlignment="1" applyProtection="1">
      <alignment horizontal="center"/>
      <protection locked="0"/>
    </xf>
    <xf numFmtId="15" fontId="25" fillId="0" borderId="47" xfId="0" applyNumberFormat="1" applyFont="1" applyBorder="1" applyAlignment="1" applyProtection="1">
      <alignment horizontal="center"/>
      <protection locked="0"/>
    </xf>
    <xf numFmtId="0" fontId="25" fillId="0" borderId="46" xfId="0" applyNumberFormat="1" applyFont="1" applyBorder="1" applyAlignment="1" applyProtection="1">
      <alignment horizontal="center"/>
    </xf>
    <xf numFmtId="166" fontId="25" fillId="0" borderId="46" xfId="0" applyNumberFormat="1" applyFont="1" applyBorder="1" applyAlignment="1" applyProtection="1">
      <alignment horizontal="center"/>
      <protection locked="0"/>
    </xf>
    <xf numFmtId="0" fontId="24" fillId="3" borderId="42" xfId="0" applyFont="1" applyFill="1" applyBorder="1" applyAlignment="1" applyProtection="1">
      <alignment horizontal="center" vertical="center"/>
    </xf>
    <xf numFmtId="9" fontId="12" fillId="5" borderId="0" xfId="3" applyFont="1" applyFill="1" applyBorder="1" applyAlignment="1" applyProtection="1">
      <alignment horizontal="left"/>
      <protection locked="0"/>
    </xf>
    <xf numFmtId="10" fontId="12" fillId="5" borderId="0" xfId="3" applyNumberFormat="1" applyFont="1" applyFill="1" applyBorder="1" applyAlignment="1" applyProtection="1">
      <alignment horizontal="left"/>
      <protection locked="0"/>
    </xf>
    <xf numFmtId="39" fontId="12" fillId="5" borderId="0" xfId="1" applyNumberFormat="1" applyFont="1" applyFill="1" applyBorder="1" applyAlignment="1" applyProtection="1">
      <alignment horizontal="left"/>
      <protection locked="0"/>
    </xf>
    <xf numFmtId="165" fontId="12" fillId="5" borderId="0" xfId="0" applyNumberFormat="1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Border="1" applyProtection="1">
      <protection locked="0"/>
    </xf>
    <xf numFmtId="14" fontId="13" fillId="5" borderId="0" xfId="0" applyNumberFormat="1" applyFont="1" applyFill="1" applyBorder="1" applyAlignment="1" applyProtection="1">
      <protection locked="0"/>
    </xf>
    <xf numFmtId="0" fontId="0" fillId="0" borderId="41" xfId="0" applyFont="1" applyBorder="1"/>
    <xf numFmtId="0" fontId="0" fillId="0" borderId="41" xfId="0" applyFont="1" applyBorder="1" applyAlignment="1">
      <alignment horizontal="center"/>
    </xf>
    <xf numFmtId="44" fontId="0" fillId="0" borderId="41" xfId="1" applyFont="1" applyBorder="1"/>
    <xf numFmtId="0" fontId="0" fillId="0" borderId="41" xfId="0" applyNumberFormat="1" applyFont="1" applyBorder="1" applyAlignment="1">
      <alignment horizontal="center"/>
    </xf>
    <xf numFmtId="0" fontId="0" fillId="0" borderId="41" xfId="0" applyFont="1" applyFill="1" applyBorder="1"/>
    <xf numFmtId="49" fontId="0" fillId="0" borderId="41" xfId="0" applyNumberFormat="1" applyFont="1" applyFill="1" applyBorder="1" applyAlignment="1">
      <alignment horizontal="center"/>
    </xf>
    <xf numFmtId="44" fontId="0" fillId="0" borderId="41" xfId="1" applyFont="1" applyFill="1" applyBorder="1"/>
    <xf numFmtId="0" fontId="0" fillId="0" borderId="41" xfId="0" applyFont="1" applyFill="1" applyBorder="1" applyAlignment="1">
      <alignment horizontal="left"/>
    </xf>
    <xf numFmtId="44" fontId="0" fillId="0" borderId="41" xfId="1" applyFont="1" applyFill="1" applyBorder="1" applyAlignment="1">
      <alignment horizontal="center"/>
    </xf>
    <xf numFmtId="0" fontId="0" fillId="0" borderId="41" xfId="0" applyFont="1" applyBorder="1" applyAlignment="1">
      <alignment horizontal="left"/>
    </xf>
    <xf numFmtId="44" fontId="0" fillId="0" borderId="41" xfId="1" applyFont="1" applyBorder="1" applyAlignment="1">
      <alignment horizontal="center"/>
    </xf>
    <xf numFmtId="44" fontId="0" fillId="0" borderId="41" xfId="1" applyFont="1" applyBorder="1" applyAlignment="1">
      <alignment horizontal="left"/>
    </xf>
    <xf numFmtId="0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4" fontId="29" fillId="9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 horizontal="center"/>
    </xf>
    <xf numFmtId="44" fontId="1" fillId="0" borderId="41" xfId="1" applyFont="1" applyBorder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3" fillId="0" borderId="0" xfId="0" applyFont="1"/>
    <xf numFmtId="0" fontId="35" fillId="0" borderId="0" xfId="0" applyFont="1" applyFill="1" applyBorder="1" applyProtection="1"/>
    <xf numFmtId="0" fontId="35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Protection="1"/>
    <xf numFmtId="0" fontId="24" fillId="3" borderId="43" xfId="0" applyFont="1" applyFill="1" applyBorder="1" applyAlignment="1" applyProtection="1">
      <alignment horizontal="center" vertical="center" wrapText="1"/>
    </xf>
    <xf numFmtId="0" fontId="24" fillId="3" borderId="45" xfId="0" applyFont="1" applyFill="1" applyBorder="1" applyAlignment="1" applyProtection="1">
      <alignment horizontal="center" vertical="center" wrapText="1"/>
    </xf>
    <xf numFmtId="166" fontId="24" fillId="3" borderId="56" xfId="0" applyNumberFormat="1" applyFont="1" applyFill="1" applyBorder="1" applyAlignment="1" applyProtection="1">
      <alignment horizontal="center" vertical="center" wrapText="1"/>
    </xf>
    <xf numFmtId="166" fontId="24" fillId="3" borderId="42" xfId="0" applyNumberFormat="1" applyFont="1" applyFill="1" applyBorder="1" applyAlignment="1" applyProtection="1">
      <alignment horizontal="center" vertical="center"/>
    </xf>
    <xf numFmtId="0" fontId="24" fillId="3" borderId="56" xfId="0" applyFont="1" applyFill="1" applyBorder="1" applyAlignment="1" applyProtection="1">
      <alignment horizontal="center" vertical="center"/>
    </xf>
    <xf numFmtId="0" fontId="33" fillId="0" borderId="0" xfId="0" applyFont="1" applyProtection="1"/>
    <xf numFmtId="2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/>
    <xf numFmtId="44" fontId="24" fillId="0" borderId="50" xfId="0" applyNumberFormat="1" applyFont="1" applyFill="1" applyBorder="1" applyAlignment="1" applyProtection="1"/>
    <xf numFmtId="0" fontId="0" fillId="0" borderId="0" xfId="0" applyAlignment="1" applyProtection="1">
      <alignment horizontal="center"/>
    </xf>
    <xf numFmtId="0" fontId="25" fillId="0" borderId="0" xfId="0" applyNumberFormat="1" applyFont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Font="1" applyBorder="1" applyAlignment="1" applyProtection="1">
      <alignment vertical="top" wrapText="1"/>
    </xf>
    <xf numFmtId="0" fontId="1" fillId="0" borderId="61" xfId="0" applyFont="1" applyBorder="1" applyAlignment="1" applyProtection="1">
      <protection locked="0"/>
    </xf>
    <xf numFmtId="0" fontId="25" fillId="0" borderId="62" xfId="0" applyFont="1" applyBorder="1" applyAlignment="1" applyProtection="1">
      <protection locked="0"/>
    </xf>
    <xf numFmtId="0" fontId="23" fillId="0" borderId="0" xfId="0" applyFont="1" applyAlignment="1" applyProtection="1">
      <alignment horizontal="right"/>
    </xf>
    <xf numFmtId="9" fontId="25" fillId="0" borderId="48" xfId="0" applyNumberFormat="1" applyFont="1" applyBorder="1" applyAlignment="1" applyProtection="1">
      <alignment horizontal="center"/>
    </xf>
    <xf numFmtId="15" fontId="25" fillId="0" borderId="49" xfId="0" applyNumberFormat="1" applyFont="1" applyBorder="1" applyAlignment="1" applyProtection="1">
      <alignment horizontal="center"/>
      <protection locked="0"/>
    </xf>
    <xf numFmtId="0" fontId="37" fillId="0" borderId="0" xfId="5" applyFont="1" applyAlignment="1">
      <alignment vertical="center"/>
    </xf>
    <xf numFmtId="0" fontId="17" fillId="0" borderId="40" xfId="0" applyFont="1" applyBorder="1"/>
    <xf numFmtId="0" fontId="17" fillId="0" borderId="40" xfId="0" applyFont="1" applyBorder="1" applyAlignment="1">
      <alignment horizontal="center"/>
    </xf>
    <xf numFmtId="44" fontId="17" fillId="0" borderId="40" xfId="1" applyFont="1" applyBorder="1"/>
    <xf numFmtId="0" fontId="17" fillId="0" borderId="41" xfId="0" applyFont="1" applyBorder="1"/>
    <xf numFmtId="0" fontId="17" fillId="0" borderId="41" xfId="0" applyFont="1" applyBorder="1" applyAlignment="1">
      <alignment horizontal="center"/>
    </xf>
    <xf numFmtId="44" fontId="17" fillId="0" borderId="41" xfId="1" applyFont="1" applyBorder="1"/>
    <xf numFmtId="0" fontId="17" fillId="0" borderId="41" xfId="0" applyNumberFormat="1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44" fontId="17" fillId="0" borderId="41" xfId="1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0" xfId="0" applyFont="1" applyFill="1" applyProtection="1"/>
    <xf numFmtId="0" fontId="38" fillId="10" borderId="0" xfId="0" applyFont="1" applyFill="1" applyAlignment="1">
      <alignment horizontal="center"/>
    </xf>
    <xf numFmtId="0" fontId="1" fillId="0" borderId="41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4" fontId="0" fillId="0" borderId="0" xfId="0" applyNumberFormat="1"/>
    <xf numFmtId="0" fontId="2" fillId="11" borderId="17" xfId="0" applyFont="1" applyFill="1" applyBorder="1" applyAlignment="1" applyProtection="1">
      <alignment horizontal="left"/>
    </xf>
    <xf numFmtId="0" fontId="2" fillId="11" borderId="0" xfId="0" applyFont="1" applyFill="1" applyBorder="1" applyAlignment="1" applyProtection="1">
      <alignment horizontal="center"/>
    </xf>
    <xf numFmtId="0" fontId="2" fillId="12" borderId="17" xfId="0" applyFont="1" applyFill="1" applyBorder="1" applyAlignment="1" applyProtection="1">
      <alignment horizontal="left"/>
    </xf>
    <xf numFmtId="0" fontId="2" fillId="12" borderId="0" xfId="0" applyFont="1" applyFill="1" applyBorder="1" applyAlignment="1" applyProtection="1">
      <alignment horizontal="center"/>
    </xf>
    <xf numFmtId="0" fontId="1" fillId="0" borderId="41" xfId="0" applyNumberFormat="1" applyFont="1" applyBorder="1" applyAlignment="1">
      <alignment horizontal="center"/>
    </xf>
    <xf numFmtId="14" fontId="25" fillId="0" borderId="62" xfId="0" applyNumberFormat="1" applyFont="1" applyBorder="1" applyAlignment="1" applyProtection="1">
      <alignment horizontal="left"/>
      <protection locked="0"/>
    </xf>
    <xf numFmtId="0" fontId="0" fillId="0" borderId="41" xfId="0" applyBorder="1" applyAlignment="1">
      <alignment horizontal="center"/>
    </xf>
    <xf numFmtId="0" fontId="1" fillId="0" borderId="41" xfId="0" applyFont="1" applyBorder="1"/>
    <xf numFmtId="0" fontId="8" fillId="3" borderId="1" xfId="0" applyFont="1" applyFill="1" applyBorder="1" applyAlignment="1" applyProtection="1">
      <alignment horizontal="left"/>
    </xf>
    <xf numFmtId="0" fontId="8" fillId="3" borderId="1" xfId="0" applyFont="1" applyFill="1" applyBorder="1" applyAlignment="1" applyProtection="1">
      <alignment horizontal="left" vertical="center" wrapText="1"/>
    </xf>
    <xf numFmtId="0" fontId="2" fillId="2" borderId="17" xfId="2" applyFont="1" applyFill="1" applyBorder="1" applyAlignment="1" applyProtection="1">
      <alignment horizontal="left"/>
    </xf>
    <xf numFmtId="0" fontId="2" fillId="2" borderId="17" xfId="0" applyNumberFormat="1" applyFont="1" applyFill="1" applyBorder="1" applyAlignment="1" applyProtection="1">
      <alignment horizontal="left"/>
    </xf>
    <xf numFmtId="0" fontId="2" fillId="0" borderId="17" xfId="0" applyNumberFormat="1" applyFont="1" applyFill="1" applyBorder="1" applyAlignment="1" applyProtection="1">
      <alignment horizontal="left"/>
    </xf>
    <xf numFmtId="0" fontId="2" fillId="2" borderId="14" xfId="2" applyFont="1" applyFill="1" applyBorder="1" applyAlignment="1" applyProtection="1">
      <alignment horizontal="left"/>
    </xf>
    <xf numFmtId="0" fontId="2" fillId="2" borderId="17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  <xf numFmtId="44" fontId="7" fillId="0" borderId="0" xfId="0" applyNumberFormat="1" applyFont="1" applyFill="1" applyProtection="1"/>
    <xf numFmtId="0" fontId="25" fillId="0" borderId="65" xfId="0" applyFont="1" applyBorder="1" applyAlignment="1" applyProtection="1">
      <alignment horizontal="left"/>
      <protection locked="0"/>
    </xf>
    <xf numFmtId="0" fontId="25" fillId="0" borderId="66" xfId="0" applyFont="1" applyBorder="1" applyAlignment="1" applyProtection="1">
      <alignment horizontal="left"/>
      <protection locked="0"/>
    </xf>
    <xf numFmtId="0" fontId="25" fillId="0" borderId="63" xfId="0" applyFont="1" applyBorder="1" applyAlignment="1" applyProtection="1">
      <alignment horizontal="left"/>
      <protection locked="0"/>
    </xf>
    <xf numFmtId="0" fontId="25" fillId="0" borderId="64" xfId="0" applyFont="1" applyBorder="1" applyAlignment="1" applyProtection="1">
      <alignment horizontal="left"/>
      <protection locked="0"/>
    </xf>
    <xf numFmtId="0" fontId="25" fillId="0" borderId="67" xfId="0" applyFont="1" applyBorder="1" applyAlignment="1" applyProtection="1">
      <alignment horizontal="left"/>
      <protection locked="0"/>
    </xf>
    <xf numFmtId="0" fontId="25" fillId="0" borderId="60" xfId="0" applyFont="1" applyBorder="1" applyAlignment="1" applyProtection="1">
      <alignment horizontal="left"/>
      <protection locked="0"/>
    </xf>
    <xf numFmtId="0" fontId="1" fillId="0" borderId="71" xfId="0" applyFont="1" applyBorder="1"/>
    <xf numFmtId="0" fontId="0" fillId="0" borderId="71" xfId="0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71" xfId="0" applyFont="1" applyBorder="1"/>
    <xf numFmtId="44" fontId="17" fillId="0" borderId="71" xfId="1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44" fontId="17" fillId="0" borderId="4" xfId="1" applyFont="1" applyBorder="1"/>
    <xf numFmtId="0" fontId="33" fillId="0" borderId="59" xfId="0" applyFont="1" applyBorder="1" applyAlignment="1" applyProtection="1">
      <alignment horizontal="center" vertical="center" shrinkToFit="1"/>
    </xf>
    <xf numFmtId="1" fontId="39" fillId="5" borderId="55" xfId="0" applyNumberFormat="1" applyFont="1" applyFill="1" applyBorder="1" applyAlignment="1" applyProtection="1">
      <alignment horizontal="center" vertical="center" shrinkToFit="1"/>
    </xf>
    <xf numFmtId="1" fontId="39" fillId="5" borderId="46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 wrapText="1" shrinkToFit="1"/>
    </xf>
    <xf numFmtId="44" fontId="0" fillId="0" borderId="0" xfId="1" applyFont="1" applyAlignment="1">
      <alignment vertical="center" wrapText="1" shrinkToFit="1"/>
    </xf>
    <xf numFmtId="0" fontId="31" fillId="0" borderId="0" xfId="0" applyFont="1" applyAlignment="1">
      <alignment vertical="center" wrapText="1" shrinkToFit="1"/>
    </xf>
    <xf numFmtId="0" fontId="25" fillId="0" borderId="0" xfId="0" applyNumberFormat="1" applyFont="1" applyBorder="1" applyAlignment="1" applyProtection="1">
      <alignment horizontal="left" vertical="top"/>
      <protection locked="0"/>
    </xf>
    <xf numFmtId="0" fontId="25" fillId="0" borderId="51" xfId="0" applyNumberFormat="1" applyFont="1" applyBorder="1" applyAlignment="1" applyProtection="1">
      <alignment horizontal="left" vertical="top"/>
      <protection locked="0"/>
    </xf>
    <xf numFmtId="44" fontId="25" fillId="9" borderId="46" xfId="0" applyNumberFormat="1" applyFont="1" applyFill="1" applyBorder="1" applyAlignment="1" applyProtection="1">
      <alignment horizontal="center" shrinkToFit="1"/>
    </xf>
    <xf numFmtId="44" fontId="32" fillId="3" borderId="46" xfId="0" applyNumberFormat="1" applyFont="1" applyFill="1" applyBorder="1" applyAlignment="1" applyProtection="1">
      <alignment horizontal="center" shrinkToFit="1"/>
    </xf>
    <xf numFmtId="43" fontId="32" fillId="0" borderId="46" xfId="0" applyNumberFormat="1" applyFont="1" applyFill="1" applyBorder="1" applyAlignment="1" applyProtection="1">
      <alignment horizontal="center" shrinkToFit="1"/>
      <protection locked="0"/>
    </xf>
    <xf numFmtId="44" fontId="34" fillId="3" borderId="46" xfId="0" applyNumberFormat="1" applyFont="1" applyFill="1" applyBorder="1" applyAlignment="1" applyProtection="1">
      <alignment horizontal="center" shrinkToFit="1"/>
    </xf>
    <xf numFmtId="44" fontId="2" fillId="0" borderId="22" xfId="1" applyNumberFormat="1" applyFont="1" applyFill="1" applyBorder="1" applyAlignment="1" applyProtection="1">
      <alignment shrinkToFit="1"/>
    </xf>
    <xf numFmtId="44" fontId="2" fillId="0" borderId="17" xfId="1" applyNumberFormat="1" applyFont="1" applyFill="1" applyBorder="1" applyAlignment="1" applyProtection="1">
      <alignment shrinkToFit="1"/>
    </xf>
    <xf numFmtId="44" fontId="2" fillId="0" borderId="14" xfId="1" applyNumberFormat="1" applyFont="1" applyFill="1" applyBorder="1" applyAlignment="1" applyProtection="1">
      <alignment shrinkToFit="1"/>
    </xf>
    <xf numFmtId="0" fontId="2" fillId="2" borderId="17" xfId="2" applyFont="1" applyFill="1" applyBorder="1" applyAlignment="1" applyProtection="1">
      <alignment horizontal="left" shrinkToFit="1"/>
    </xf>
    <xf numFmtId="0" fontId="2" fillId="2" borderId="17" xfId="0" applyFont="1" applyFill="1" applyBorder="1" applyAlignment="1" applyProtection="1">
      <alignment horizontal="left" shrinkToFit="1"/>
    </xf>
    <xf numFmtId="0" fontId="2" fillId="0" borderId="17" xfId="2" applyFont="1" applyFill="1" applyBorder="1" applyAlignment="1" applyProtection="1">
      <alignment horizontal="left" shrinkToFit="1"/>
    </xf>
    <xf numFmtId="49" fontId="1" fillId="0" borderId="4" xfId="0" applyNumberFormat="1" applyFont="1" applyBorder="1" applyAlignment="1">
      <alignment horizontal="center"/>
    </xf>
    <xf numFmtId="44" fontId="16" fillId="0" borderId="17" xfId="1" applyNumberFormat="1" applyFont="1" applyFill="1" applyBorder="1" applyAlignment="1" applyProtection="1">
      <alignment vertical="center" shrinkToFit="1"/>
    </xf>
    <xf numFmtId="44" fontId="32" fillId="3" borderId="55" xfId="1" applyFont="1" applyFill="1" applyBorder="1" applyAlignment="1" applyProtection="1">
      <alignment vertical="center" shrinkToFit="1"/>
    </xf>
    <xf numFmtId="44" fontId="3" fillId="0" borderId="0" xfId="0" applyNumberFormat="1" applyFont="1" applyFill="1" applyProtection="1"/>
    <xf numFmtId="44" fontId="11" fillId="0" borderId="0" xfId="0" applyNumberFormat="1" applyFont="1" applyAlignment="1">
      <alignment vertical="center"/>
    </xf>
    <xf numFmtId="44" fontId="3" fillId="0" borderId="0" xfId="0" applyNumberFormat="1" applyFont="1" applyFill="1" applyBorder="1" applyProtection="1"/>
    <xf numFmtId="44" fontId="13" fillId="5" borderId="0" xfId="0" quotePrefix="1" applyNumberFormat="1" applyFont="1" applyFill="1" applyBorder="1" applyAlignment="1" applyProtection="1"/>
    <xf numFmtId="44" fontId="7" fillId="0" borderId="0" xfId="0" applyNumberFormat="1" applyFont="1" applyFill="1" applyBorder="1" applyProtection="1"/>
    <xf numFmtId="44" fontId="2" fillId="0" borderId="7" xfId="1" applyNumberFormat="1" applyFont="1" applyFill="1" applyBorder="1" applyAlignment="1" applyProtection="1">
      <alignment shrinkToFit="1"/>
    </xf>
    <xf numFmtId="44" fontId="2" fillId="0" borderId="0" xfId="1" applyNumberFormat="1" applyFont="1" applyFill="1" applyBorder="1" applyAlignment="1" applyProtection="1">
      <alignment shrinkToFit="1"/>
    </xf>
    <xf numFmtId="44" fontId="2" fillId="0" borderId="19" xfId="1" applyNumberFormat="1" applyFont="1" applyFill="1" applyBorder="1" applyAlignment="1" applyProtection="1">
      <alignment shrinkToFit="1"/>
    </xf>
    <xf numFmtId="0" fontId="25" fillId="0" borderId="0" xfId="0" applyNumberFormat="1" applyFont="1" applyBorder="1" applyAlignment="1" applyProtection="1">
      <alignment vertical="top"/>
      <protection locked="0"/>
    </xf>
    <xf numFmtId="0" fontId="8" fillId="3" borderId="72" xfId="0" applyFont="1" applyFill="1" applyBorder="1" applyAlignment="1" applyProtection="1">
      <alignment horizontal="left" vertical="center" wrapText="1"/>
    </xf>
    <xf numFmtId="0" fontId="8" fillId="3" borderId="29" xfId="0" applyFont="1" applyFill="1" applyBorder="1" applyAlignment="1" applyProtection="1">
      <alignment horizontal="left" vertical="center" wrapText="1"/>
    </xf>
    <xf numFmtId="0" fontId="8" fillId="3" borderId="29" xfId="0" applyFont="1" applyFill="1" applyBorder="1" applyAlignment="1" applyProtection="1">
      <alignment horizontal="left"/>
    </xf>
    <xf numFmtId="0" fontId="8" fillId="3" borderId="29" xfId="0" applyFont="1" applyFill="1" applyBorder="1" applyProtection="1"/>
    <xf numFmtId="49" fontId="0" fillId="0" borderId="4" xfId="0" applyNumberFormat="1" applyBorder="1" applyAlignment="1">
      <alignment horizontal="center"/>
    </xf>
    <xf numFmtId="0" fontId="2" fillId="2" borderId="17" xfId="0" applyNumberFormat="1" applyFont="1" applyFill="1" applyBorder="1" applyAlignment="1" applyProtection="1">
      <alignment horizontal="center"/>
    </xf>
    <xf numFmtId="44" fontId="40" fillId="0" borderId="41" xfId="1" applyNumberFormat="1" applyFont="1" applyBorder="1" applyAlignment="1" applyProtection="1">
      <alignment vertical="center" shrinkToFit="1"/>
    </xf>
    <xf numFmtId="49" fontId="0" fillId="0" borderId="0" xfId="0" applyNumberFormat="1" applyAlignment="1">
      <alignment horizontal="center"/>
    </xf>
    <xf numFmtId="0" fontId="17" fillId="0" borderId="40" xfId="0" applyFont="1" applyBorder="1" applyAlignment="1">
      <alignment shrinkToFit="1"/>
    </xf>
    <xf numFmtId="2" fontId="2" fillId="0" borderId="5" xfId="0" applyNumberFormat="1" applyFont="1" applyFill="1" applyBorder="1" applyAlignment="1" applyProtection="1">
      <alignment shrinkToFit="1"/>
    </xf>
    <xf numFmtId="2" fontId="2" fillId="0" borderId="12" xfId="0" applyNumberFormat="1" applyFont="1" applyFill="1" applyBorder="1" applyAlignment="1" applyProtection="1">
      <alignment shrinkToFit="1"/>
    </xf>
    <xf numFmtId="0" fontId="12" fillId="6" borderId="23" xfId="0" applyFont="1" applyFill="1" applyBorder="1" applyAlignment="1" applyProtection="1">
      <alignment shrinkToFit="1"/>
    </xf>
    <xf numFmtId="0" fontId="2" fillId="0" borderId="5" xfId="0" applyNumberFormat="1" applyFont="1" applyFill="1" applyBorder="1" applyAlignment="1" applyProtection="1">
      <alignment shrinkToFit="1"/>
    </xf>
    <xf numFmtId="2" fontId="12" fillId="5" borderId="4" xfId="1" applyNumberFormat="1" applyFont="1" applyFill="1" applyBorder="1" applyAlignment="1" applyProtection="1">
      <alignment shrinkToFit="1"/>
      <protection locked="0"/>
    </xf>
    <xf numFmtId="44" fontId="2" fillId="0" borderId="5" xfId="0" applyNumberFormat="1" applyFont="1" applyFill="1" applyBorder="1" applyAlignment="1" applyProtection="1">
      <alignment shrinkToFit="1"/>
    </xf>
    <xf numFmtId="2" fontId="12" fillId="6" borderId="27" xfId="0" applyNumberFormat="1" applyFont="1" applyFill="1" applyBorder="1" applyAlignment="1" applyProtection="1">
      <alignment vertical="center" shrinkToFit="1"/>
    </xf>
    <xf numFmtId="44" fontId="12" fillId="6" borderId="27" xfId="0" applyNumberFormat="1" applyFont="1" applyFill="1" applyBorder="1" applyAlignment="1" applyProtection="1">
      <alignment vertical="center" shrinkToFit="1"/>
    </xf>
    <xf numFmtId="39" fontId="12" fillId="6" borderId="27" xfId="0" applyNumberFormat="1" applyFont="1" applyFill="1" applyBorder="1" applyAlignment="1" applyProtection="1">
      <alignment vertical="center" shrinkToFit="1"/>
    </xf>
    <xf numFmtId="44" fontId="2" fillId="2" borderId="25" xfId="1" applyNumberFormat="1" applyFont="1" applyFill="1" applyBorder="1" applyAlignment="1" applyProtection="1">
      <alignment shrinkToFit="1"/>
    </xf>
    <xf numFmtId="44" fontId="12" fillId="6" borderId="4" xfId="1" applyNumberFormat="1" applyFont="1" applyFill="1" applyBorder="1" applyAlignment="1" applyProtection="1">
      <alignment shrinkToFit="1"/>
    </xf>
    <xf numFmtId="44" fontId="2" fillId="2" borderId="0" xfId="1" applyNumberFormat="1" applyFont="1" applyFill="1" applyBorder="1" applyAlignment="1" applyProtection="1">
      <alignment shrinkToFit="1"/>
    </xf>
    <xf numFmtId="44" fontId="12" fillId="6" borderId="26" xfId="1" applyNumberFormat="1" applyFont="1" applyFill="1" applyBorder="1" applyAlignment="1" applyProtection="1">
      <alignment shrinkToFit="1"/>
    </xf>
    <xf numFmtId="39" fontId="2" fillId="0" borderId="17" xfId="1" applyNumberFormat="1" applyFont="1" applyFill="1" applyBorder="1" applyAlignment="1" applyProtection="1">
      <alignment shrinkToFit="1"/>
    </xf>
    <xf numFmtId="39" fontId="2" fillId="0" borderId="14" xfId="1" applyNumberFormat="1" applyFont="1" applyFill="1" applyBorder="1" applyAlignment="1" applyProtection="1">
      <alignment shrinkToFit="1"/>
    </xf>
    <xf numFmtId="0" fontId="8" fillId="4" borderId="68" xfId="0" applyFont="1" applyFill="1" applyBorder="1" applyAlignment="1" applyProtection="1">
      <alignment horizontal="center" vertical="center" wrapText="1"/>
    </xf>
    <xf numFmtId="0" fontId="8" fillId="4" borderId="69" xfId="0" applyFont="1" applyFill="1" applyBorder="1" applyAlignment="1" applyProtection="1">
      <alignment horizontal="center" vertical="center" wrapText="1"/>
    </xf>
    <xf numFmtId="0" fontId="8" fillId="4" borderId="70" xfId="0" applyFont="1" applyFill="1" applyBorder="1" applyAlignment="1" applyProtection="1">
      <alignment horizontal="center" vertical="center" wrapText="1"/>
    </xf>
    <xf numFmtId="0" fontId="8" fillId="4" borderId="16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15" fillId="6" borderId="27" xfId="1" applyFont="1" applyFill="1" applyBorder="1" applyAlignment="1" applyProtection="1">
      <alignment vertical="center"/>
    </xf>
    <xf numFmtId="0" fontId="6" fillId="7" borderId="27" xfId="0" applyFont="1" applyFill="1" applyBorder="1" applyAlignment="1" applyProtection="1">
      <alignment horizontal="left" vertical="center"/>
    </xf>
    <xf numFmtId="0" fontId="6" fillId="7" borderId="27" xfId="0" applyFont="1" applyFill="1" applyBorder="1" applyAlignment="1">
      <alignment vertical="center"/>
    </xf>
    <xf numFmtId="0" fontId="6" fillId="7" borderId="27" xfId="0" applyFont="1" applyFill="1" applyBorder="1" applyAlignment="1" applyProtection="1">
      <alignment vertical="center"/>
    </xf>
    <xf numFmtId="0" fontId="14" fillId="7" borderId="27" xfId="0" applyFont="1" applyFill="1" applyBorder="1" applyAlignment="1" applyProtection="1">
      <alignment horizontal="left" vertical="center" wrapText="1"/>
    </xf>
    <xf numFmtId="44" fontId="12" fillId="6" borderId="27" xfId="1" applyFont="1" applyFill="1" applyBorder="1" applyAlignment="1" applyProtection="1">
      <alignment vertical="center"/>
    </xf>
    <xf numFmtId="44" fontId="12" fillId="6" borderId="27" xfId="1" applyFont="1" applyFill="1" applyBorder="1" applyAlignment="1" applyProtection="1"/>
    <xf numFmtId="0" fontId="6" fillId="7" borderId="27" xfId="0" applyFont="1" applyFill="1" applyBorder="1" applyAlignment="1" applyProtection="1">
      <alignment horizontal="left" vertical="center" wrapText="1"/>
    </xf>
    <xf numFmtId="0" fontId="6" fillId="7" borderId="2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2" fontId="4" fillId="3" borderId="17" xfId="0" applyNumberFormat="1" applyFont="1" applyFill="1" applyBorder="1" applyAlignment="1" applyProtection="1">
      <alignment horizontal="center" vertical="center" wrapText="1"/>
    </xf>
    <xf numFmtId="2" fontId="4" fillId="3" borderId="14" xfId="0" applyNumberFormat="1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44" fontId="4" fillId="3" borderId="17" xfId="0" applyNumberFormat="1" applyFont="1" applyFill="1" applyBorder="1" applyAlignment="1" applyProtection="1">
      <alignment horizontal="center" vertical="center" wrapText="1"/>
    </xf>
    <xf numFmtId="44" fontId="5" fillId="3" borderId="14" xfId="0" applyNumberFormat="1" applyFont="1" applyFill="1" applyBorder="1" applyAlignment="1" applyProtection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6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167" fontId="23" fillId="0" borderId="0" xfId="0" applyNumberFormat="1" applyFont="1" applyAlignment="1" applyProtection="1">
      <alignment horizontal="left"/>
      <protection locked="0"/>
    </xf>
    <xf numFmtId="0" fontId="26" fillId="0" borderId="0" xfId="5" applyAlignment="1" applyProtection="1">
      <alignment horizontal="left"/>
      <protection locked="0"/>
    </xf>
    <xf numFmtId="0" fontId="30" fillId="0" borderId="0" xfId="5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</xf>
    <xf numFmtId="0" fontId="25" fillId="0" borderId="47" xfId="0" applyFont="1" applyFill="1" applyBorder="1" applyAlignment="1" applyProtection="1">
      <alignment horizontal="left" vertical="center" shrinkToFit="1"/>
    </xf>
    <xf numFmtId="0" fontId="25" fillId="0" borderId="54" xfId="0" applyFont="1" applyFill="1" applyBorder="1" applyAlignment="1" applyProtection="1">
      <alignment horizontal="left" vertical="center" shrinkToFit="1"/>
    </xf>
    <xf numFmtId="0" fontId="25" fillId="0" borderId="57" xfId="0" applyFont="1" applyFill="1" applyBorder="1" applyAlignment="1" applyProtection="1">
      <alignment horizontal="left" vertical="center" shrinkToFit="1"/>
    </xf>
    <xf numFmtId="0" fontId="22" fillId="0" borderId="0" xfId="0" applyFont="1" applyAlignment="1" applyProtection="1">
      <alignment horizontal="left"/>
    </xf>
    <xf numFmtId="0" fontId="24" fillId="3" borderId="43" xfId="0" applyFont="1" applyFill="1" applyBorder="1" applyAlignment="1" applyProtection="1">
      <alignment horizontal="center" vertical="center"/>
    </xf>
    <xf numFmtId="0" fontId="24" fillId="3" borderId="52" xfId="0" applyFont="1" applyFill="1" applyBorder="1" applyAlignment="1" applyProtection="1">
      <alignment horizontal="center" vertical="center"/>
    </xf>
    <xf numFmtId="0" fontId="24" fillId="3" borderId="53" xfId="0" applyFont="1" applyFill="1" applyBorder="1" applyAlignment="1" applyProtection="1">
      <alignment horizontal="center" vertical="center"/>
    </xf>
    <xf numFmtId="0" fontId="41" fillId="0" borderId="50" xfId="0" applyNumberFormat="1" applyFont="1" applyBorder="1" applyAlignment="1" applyProtection="1">
      <alignment horizontal="right" vertical="center"/>
      <protection locked="0"/>
    </xf>
    <xf numFmtId="0" fontId="24" fillId="3" borderId="43" xfId="0" applyFont="1" applyFill="1" applyBorder="1" applyAlignment="1" applyProtection="1">
      <alignment horizontal="center" vertical="center" wrapText="1"/>
    </xf>
    <xf numFmtId="0" fontId="24" fillId="3" borderId="53" xfId="0" applyFont="1" applyFill="1" applyBorder="1" applyAlignment="1" applyProtection="1">
      <alignment horizontal="center" vertical="center" wrapText="1"/>
    </xf>
    <xf numFmtId="0" fontId="25" fillId="0" borderId="58" xfId="0" applyNumberFormat="1" applyFont="1" applyBorder="1" applyAlignment="1" applyProtection="1">
      <alignment horizontal="center"/>
    </xf>
    <xf numFmtId="0" fontId="25" fillId="0" borderId="55" xfId="0" applyNumberFormat="1" applyFont="1" applyBorder="1" applyAlignment="1" applyProtection="1">
      <alignment horizontal="center"/>
    </xf>
    <xf numFmtId="0" fontId="25" fillId="0" borderId="50" xfId="0" applyNumberFormat="1" applyFont="1" applyBorder="1" applyAlignment="1" applyProtection="1">
      <alignment horizontal="left" vertical="top" wrapText="1"/>
      <protection locked="0"/>
    </xf>
    <xf numFmtId="0" fontId="25" fillId="0" borderId="0" xfId="0" applyNumberFormat="1" applyFont="1" applyBorder="1" applyAlignment="1" applyProtection="1">
      <alignment horizontal="left" vertical="top" wrapText="1"/>
      <protection locked="0"/>
    </xf>
    <xf numFmtId="0" fontId="25" fillId="0" borderId="51" xfId="0" applyNumberFormat="1" applyFont="1" applyBorder="1" applyAlignment="1" applyProtection="1">
      <alignment horizontal="left" vertical="top" wrapText="1"/>
      <protection locked="0"/>
    </xf>
    <xf numFmtId="44" fontId="29" fillId="9" borderId="2" xfId="0" applyNumberFormat="1" applyFont="1" applyFill="1" applyBorder="1" applyAlignment="1">
      <alignment horizontal="left" vertical="center"/>
    </xf>
    <xf numFmtId="0" fontId="25" fillId="0" borderId="0" xfId="0" applyNumberFormat="1" applyFont="1" applyBorder="1" applyAlignment="1" applyProtection="1">
      <alignment horizontal="left" vertical="top" wrapText="1"/>
    </xf>
    <xf numFmtId="0" fontId="0" fillId="0" borderId="37" xfId="0" applyBorder="1" applyAlignment="1" applyProtection="1">
      <alignment horizontal="center"/>
      <protection locked="0"/>
    </xf>
  </cellXfs>
  <cellStyles count="6">
    <cellStyle name="Currency" xfId="1" builtinId="4"/>
    <cellStyle name="Hyperlink" xfId="5" builtinId="8"/>
    <cellStyle name="Normal" xfId="0" builtinId="0"/>
    <cellStyle name="Normal 2" xfId="4" xr:uid="{00000000-0005-0000-0000-000003000000}"/>
    <cellStyle name="Normal_Qté 2002-2006 - IPPAC &amp; US - DdeL" xfId="2" xr:uid="{00000000-0005-0000-0000-000004000000}"/>
    <cellStyle name="Percent" xfId="3" builtinId="5"/>
  </cellStyles>
  <dxfs count="0"/>
  <tableStyles count="0" defaultTableStyle="TableStyleMedium9" defaultPivotStyle="PivotStyleLight16"/>
  <colors>
    <mruColors>
      <color rgb="FF00CC00"/>
      <color rgb="FF8EC5EA"/>
      <color rgb="FFFFFF99"/>
      <color rgb="FF00CCFF"/>
      <color rgb="FF48D8FA"/>
      <color rgb="FF0BB8F5"/>
      <color rgb="FF66FF33"/>
      <color rgb="FF75EBFB"/>
      <color rgb="FF60E8FA"/>
      <color rgb="FF43C8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156788</xdr:colOff>
      <xdr:row>0</xdr:row>
      <xdr:rowOff>94568</xdr:rowOff>
    </xdr:from>
    <xdr:to>
      <xdr:col>0</xdr:col>
      <xdr:colOff>1402799</xdr:colOff>
      <xdr:row>2</xdr:row>
      <xdr:rowOff>257671</xdr:rowOff>
    </xdr:to>
    <xdr:pic>
      <xdr:nvPicPr>
        <xdr:cNvPr id="1094" name="Picture 1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788" y="94568"/>
          <a:ext cx="1246011" cy="9251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rpipeusa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393"/>
  <sheetViews>
    <sheetView showGridLines="0" tabSelected="1" zoomScale="80" zoomScaleNormal="80" workbookViewId="0">
      <selection activeCell="B5" sqref="B5"/>
    </sheetView>
  </sheetViews>
  <sheetFormatPr defaultRowHeight="21" outlineLevelCol="1" x14ac:dyDescent="0.4"/>
  <cols>
    <col min="1" max="1" width="23.109375" style="1" customWidth="1"/>
    <col min="2" max="2" width="74.6640625" style="1" customWidth="1"/>
    <col min="3" max="3" width="14.44140625" style="1" customWidth="1"/>
    <col min="4" max="4" width="11.109375" style="63" customWidth="1"/>
    <col min="5" max="5" width="7.6640625" style="2" customWidth="1"/>
    <col min="6" max="6" width="15.5546875" style="1" customWidth="1"/>
    <col min="7" max="7" width="17.109375" style="234" customWidth="1"/>
    <col min="8" max="8" width="14.33203125" style="11" customWidth="1"/>
    <col min="9" max="9" width="10.5546875" style="1" customWidth="1"/>
    <col min="10" max="10" width="10.33203125" style="1" customWidth="1"/>
    <col min="11" max="11" width="19.6640625" style="1" customWidth="1"/>
    <col min="12" max="13" width="9.109375" style="1" customWidth="1"/>
    <col min="14" max="14" width="10.6640625" style="1" bestFit="1" customWidth="1"/>
    <col min="15" max="15" width="9.109375" style="1" customWidth="1"/>
    <col min="16" max="16" width="9.109375" customWidth="1"/>
    <col min="17" max="17" width="9.109375" hidden="1" customWidth="1"/>
    <col min="18" max="19" width="9.109375" style="1" hidden="1" customWidth="1" outlineLevel="1"/>
    <col min="20" max="255" width="9.109375" style="1" customWidth="1" outlineLevel="1"/>
    <col min="256" max="256" width="9.109375" customWidth="1"/>
  </cols>
  <sheetData>
    <row r="1" spans="1:255" ht="39" customHeight="1" x14ac:dyDescent="0.4">
      <c r="B1" s="142" t="s">
        <v>220</v>
      </c>
    </row>
    <row r="2" spans="1:255" x14ac:dyDescent="0.25">
      <c r="A2" s="21"/>
      <c r="B2" s="163" t="s">
        <v>223</v>
      </c>
      <c r="C2" s="22"/>
      <c r="D2" s="64"/>
      <c r="E2" s="22"/>
      <c r="F2" s="22"/>
      <c r="G2" s="235"/>
      <c r="H2" s="22"/>
      <c r="I2" s="22"/>
      <c r="J2" s="22"/>
      <c r="K2" s="22"/>
    </row>
    <row r="3" spans="1:255" x14ac:dyDescent="0.4">
      <c r="B3" s="175" t="s">
        <v>243</v>
      </c>
    </row>
    <row r="4" spans="1:255" x14ac:dyDescent="0.4">
      <c r="A4" s="3"/>
      <c r="B4" s="3"/>
      <c r="C4" s="3"/>
      <c r="D4" s="65"/>
      <c r="E4" s="4"/>
      <c r="F4" s="3"/>
      <c r="G4" s="236"/>
      <c r="H4" s="12"/>
      <c r="I4" s="3"/>
      <c r="J4" s="3"/>
      <c r="K4" s="3"/>
      <c r="L4" s="3"/>
      <c r="M4" s="3"/>
      <c r="N4" s="3"/>
      <c r="O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 x14ac:dyDescent="0.4">
      <c r="A5" s="5" t="s">
        <v>0</v>
      </c>
      <c r="B5" s="116"/>
      <c r="C5" s="6"/>
      <c r="D5" s="65"/>
      <c r="E5" s="7"/>
      <c r="F5" s="6"/>
      <c r="G5" s="237" t="s">
        <v>1</v>
      </c>
      <c r="H5" s="117">
        <f ca="1">TODAY()</f>
        <v>43398</v>
      </c>
      <c r="I5" s="5"/>
      <c r="J5" s="14"/>
      <c r="K5" s="3"/>
      <c r="L5" s="3"/>
      <c r="M5" s="3"/>
      <c r="N5" s="3"/>
      <c r="O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6.5" customHeight="1" x14ac:dyDescent="0.4">
      <c r="A6" s="3"/>
      <c r="B6" s="3"/>
      <c r="C6" s="3"/>
      <c r="D6" s="65"/>
      <c r="E6" s="4"/>
      <c r="F6" s="3"/>
      <c r="G6" s="236"/>
      <c r="H6" s="12"/>
      <c r="I6" s="3"/>
      <c r="J6" s="3"/>
      <c r="K6" s="3"/>
      <c r="L6" s="3"/>
      <c r="M6" s="3"/>
      <c r="N6" s="3"/>
      <c r="O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10" customFormat="1" x14ac:dyDescent="0.4">
      <c r="A7" s="140" t="s">
        <v>13</v>
      </c>
      <c r="B7" s="112">
        <v>0</v>
      </c>
      <c r="C7" s="8"/>
      <c r="D7" s="65"/>
      <c r="E7" s="9"/>
      <c r="F7" s="8"/>
      <c r="G7" s="238"/>
      <c r="H7" s="13"/>
      <c r="I7" s="8"/>
      <c r="J7" s="8"/>
      <c r="K7" s="8"/>
    </row>
    <row r="8" spans="1:255" s="10" customFormat="1" x14ac:dyDescent="0.4">
      <c r="A8" s="140" t="s">
        <v>15</v>
      </c>
      <c r="B8" s="113">
        <v>0</v>
      </c>
      <c r="C8" s="8"/>
      <c r="D8" s="65"/>
      <c r="E8" s="9"/>
      <c r="G8" s="238"/>
      <c r="H8" s="13"/>
      <c r="I8" s="8"/>
      <c r="J8" s="8"/>
      <c r="K8" s="8"/>
    </row>
    <row r="9" spans="1:255" s="10" customFormat="1" x14ac:dyDescent="0.4">
      <c r="A9" s="140" t="s">
        <v>14</v>
      </c>
      <c r="B9" s="114">
        <v>0</v>
      </c>
      <c r="C9" s="8"/>
      <c r="D9" s="65"/>
      <c r="E9" s="9"/>
      <c r="F9" s="8"/>
      <c r="G9" s="238"/>
      <c r="H9" s="13"/>
      <c r="I9" s="8"/>
      <c r="J9" s="8"/>
      <c r="K9" s="8"/>
    </row>
    <row r="10" spans="1:255" s="10" customFormat="1" ht="40.5" customHeight="1" thickBot="1" x14ac:dyDescent="0.45">
      <c r="A10" s="141" t="s">
        <v>26</v>
      </c>
      <c r="B10" s="115">
        <v>0.35</v>
      </c>
      <c r="C10" s="8"/>
      <c r="D10" s="65"/>
      <c r="E10" s="9"/>
      <c r="F10" s="8"/>
      <c r="G10" s="238"/>
      <c r="H10" s="13"/>
      <c r="I10" s="8"/>
      <c r="J10" s="8"/>
      <c r="K10" s="8"/>
    </row>
    <row r="11" spans="1:255" s="10" customFormat="1" ht="13.8" x14ac:dyDescent="0.25">
      <c r="A11" s="289" t="s">
        <v>2</v>
      </c>
      <c r="B11" s="290"/>
      <c r="C11" s="291"/>
      <c r="D11" s="283" t="s">
        <v>19</v>
      </c>
      <c r="E11" s="290"/>
      <c r="F11" s="283" t="s">
        <v>6</v>
      </c>
      <c r="G11" s="291"/>
      <c r="H11" s="283" t="s">
        <v>18</v>
      </c>
      <c r="I11" s="284"/>
      <c r="J11" s="283" t="s">
        <v>3</v>
      </c>
      <c r="K11" s="301"/>
    </row>
    <row r="12" spans="1:255" s="10" customFormat="1" ht="14.4" thickBot="1" x14ac:dyDescent="0.3">
      <c r="A12" s="292"/>
      <c r="B12" s="293"/>
      <c r="C12" s="294"/>
      <c r="D12" s="302"/>
      <c r="E12" s="293"/>
      <c r="F12" s="302"/>
      <c r="G12" s="294"/>
      <c r="H12" s="285"/>
      <c r="I12" s="286"/>
      <c r="J12" s="302"/>
      <c r="K12" s="303"/>
    </row>
    <row r="13" spans="1:255" s="10" customFormat="1" ht="15.75" customHeight="1" x14ac:dyDescent="0.25">
      <c r="A13" s="297" t="s">
        <v>4</v>
      </c>
      <c r="B13" s="298"/>
      <c r="C13" s="281" t="s">
        <v>24</v>
      </c>
      <c r="D13" s="305" t="s">
        <v>5</v>
      </c>
      <c r="E13" s="309" t="s">
        <v>22</v>
      </c>
      <c r="F13" s="287" t="s">
        <v>23</v>
      </c>
      <c r="G13" s="311" t="s">
        <v>364</v>
      </c>
      <c r="H13" s="307" t="s">
        <v>150</v>
      </c>
      <c r="I13" s="287" t="s">
        <v>151</v>
      </c>
      <c r="J13" s="287" t="s">
        <v>20</v>
      </c>
      <c r="K13" s="295" t="s">
        <v>21</v>
      </c>
    </row>
    <row r="14" spans="1:255" s="10" customFormat="1" ht="42" customHeight="1" thickBot="1" x14ac:dyDescent="0.3">
      <c r="A14" s="299"/>
      <c r="B14" s="300"/>
      <c r="C14" s="282"/>
      <c r="D14" s="306"/>
      <c r="E14" s="310"/>
      <c r="F14" s="288"/>
      <c r="G14" s="312"/>
      <c r="H14" s="308"/>
      <c r="I14" s="288"/>
      <c r="J14" s="304"/>
      <c r="K14" s="296"/>
    </row>
    <row r="15" spans="1:255" s="10" customFormat="1" ht="18" customHeight="1" x14ac:dyDescent="0.4">
      <c r="A15" s="267" t="s">
        <v>157</v>
      </c>
      <c r="B15" s="23" t="s">
        <v>225</v>
      </c>
      <c r="C15" s="24" t="s">
        <v>132</v>
      </c>
      <c r="D15" s="66"/>
      <c r="E15" s="25">
        <v>1</v>
      </c>
      <c r="F15" s="225">
        <v>950</v>
      </c>
      <c r="G15" s="239">
        <f>D15*ROUND(F15*(1-$B$7),2)</f>
        <v>0</v>
      </c>
      <c r="H15" s="26">
        <v>76.720775999999987</v>
      </c>
      <c r="I15" s="265">
        <f t="shared" ref="I15:I48" si="0">H15*D15</f>
        <v>0</v>
      </c>
      <c r="J15" s="29">
        <v>0.12</v>
      </c>
      <c r="K15" s="252">
        <f t="shared" ref="K15:K48" si="1">J15*D15</f>
        <v>0</v>
      </c>
      <c r="N15" s="196"/>
      <c r="Q15" s="10" t="str">
        <f t="shared" ref="Q15:Q78" si="2">IF(D15&gt;0,S15," ")</f>
        <v xml:space="preserve"> </v>
      </c>
      <c r="R15" s="10" t="str">
        <f t="shared" ref="R15:R78" si="3">IF(D15&gt;0,1," ")</f>
        <v xml:space="preserve"> </v>
      </c>
      <c r="S15" s="10">
        <f>COUNT($R$15:R15)</f>
        <v>0</v>
      </c>
    </row>
    <row r="16" spans="1:255" s="10" customFormat="1" ht="18" customHeight="1" x14ac:dyDescent="0.4">
      <c r="A16" s="268"/>
      <c r="B16" s="180" t="s">
        <v>227</v>
      </c>
      <c r="C16" s="181" t="s">
        <v>226</v>
      </c>
      <c r="D16" s="66"/>
      <c r="E16" s="27">
        <v>1</v>
      </c>
      <c r="F16" s="226">
        <v>975</v>
      </c>
      <c r="G16" s="240">
        <f t="shared" ref="G16:G36" si="4">D16*ROUND(F16*(1-$B$7),2)</f>
        <v>0</v>
      </c>
      <c r="H16" s="28">
        <v>76.720775999999987</v>
      </c>
      <c r="I16" s="265">
        <f t="shared" si="0"/>
        <v>0</v>
      </c>
      <c r="J16" s="29">
        <v>0.12</v>
      </c>
      <c r="K16" s="252">
        <f t="shared" si="1"/>
        <v>0</v>
      </c>
      <c r="N16" s="196"/>
      <c r="Q16" s="10" t="str">
        <f t="shared" si="2"/>
        <v xml:space="preserve"> </v>
      </c>
      <c r="R16" s="10" t="str">
        <f t="shared" si="3"/>
        <v xml:space="preserve"> </v>
      </c>
      <c r="S16" s="10">
        <f>COUNT($R$15:R16)</f>
        <v>0</v>
      </c>
    </row>
    <row r="17" spans="1:19" s="10" customFormat="1" ht="18" customHeight="1" thickBot="1" x14ac:dyDescent="0.45">
      <c r="A17" s="269"/>
      <c r="B17" s="182" t="s">
        <v>250</v>
      </c>
      <c r="C17" s="183" t="s">
        <v>251</v>
      </c>
      <c r="D17" s="66"/>
      <c r="E17" s="27">
        <v>1</v>
      </c>
      <c r="F17" s="226">
        <v>975</v>
      </c>
      <c r="G17" s="240">
        <f t="shared" si="4"/>
        <v>0</v>
      </c>
      <c r="H17" s="28">
        <v>76.72</v>
      </c>
      <c r="I17" s="265">
        <f t="shared" si="0"/>
        <v>0</v>
      </c>
      <c r="J17" s="29">
        <v>0.12</v>
      </c>
      <c r="K17" s="252">
        <f t="shared" si="1"/>
        <v>0</v>
      </c>
      <c r="N17" s="196"/>
      <c r="Q17" s="10" t="str">
        <f t="shared" si="2"/>
        <v xml:space="preserve"> </v>
      </c>
      <c r="R17" s="10" t="str">
        <f t="shared" si="3"/>
        <v xml:space="preserve"> </v>
      </c>
      <c r="S17" s="10">
        <f>COUNT($R$15:R17)</f>
        <v>0</v>
      </c>
    </row>
    <row r="18" spans="1:19" s="10" customFormat="1" ht="18" customHeight="1" x14ac:dyDescent="0.4">
      <c r="A18" s="188"/>
      <c r="B18" s="42" t="s">
        <v>499</v>
      </c>
      <c r="C18" s="27" t="s">
        <v>133</v>
      </c>
      <c r="D18" s="66"/>
      <c r="E18" s="27">
        <v>1</v>
      </c>
      <c r="F18" s="226">
        <v>2500</v>
      </c>
      <c r="G18" s="240">
        <f t="shared" si="4"/>
        <v>0</v>
      </c>
      <c r="H18" s="28">
        <v>45.45</v>
      </c>
      <c r="I18" s="265">
        <f t="shared" si="0"/>
        <v>0</v>
      </c>
      <c r="J18" s="29">
        <v>0.12</v>
      </c>
      <c r="K18" s="252">
        <f t="shared" si="1"/>
        <v>0</v>
      </c>
      <c r="N18" s="196"/>
      <c r="Q18" s="10" t="str">
        <f t="shared" si="2"/>
        <v xml:space="preserve"> </v>
      </c>
      <c r="R18" s="10" t="str">
        <f t="shared" si="3"/>
        <v xml:space="preserve"> </v>
      </c>
      <c r="S18" s="10">
        <f>COUNT($R$15:R18)</f>
        <v>0</v>
      </c>
    </row>
    <row r="19" spans="1:19" s="10" customFormat="1" ht="18" customHeight="1" x14ac:dyDescent="0.4">
      <c r="A19" s="188"/>
      <c r="B19" s="42" t="s">
        <v>124</v>
      </c>
      <c r="C19" s="27" t="s">
        <v>134</v>
      </c>
      <c r="D19" s="66"/>
      <c r="E19" s="27">
        <v>1</v>
      </c>
      <c r="F19" s="226">
        <v>250</v>
      </c>
      <c r="G19" s="240">
        <f t="shared" si="4"/>
        <v>0</v>
      </c>
      <c r="H19" s="28">
        <v>8.6999999999999993</v>
      </c>
      <c r="I19" s="265">
        <f t="shared" si="0"/>
        <v>0</v>
      </c>
      <c r="J19" s="29">
        <v>0.15</v>
      </c>
      <c r="K19" s="252">
        <f t="shared" si="1"/>
        <v>0</v>
      </c>
      <c r="N19" s="196"/>
      <c r="Q19" s="10" t="str">
        <f t="shared" si="2"/>
        <v xml:space="preserve"> </v>
      </c>
      <c r="R19" s="10" t="str">
        <f t="shared" si="3"/>
        <v xml:space="preserve"> </v>
      </c>
      <c r="S19" s="10">
        <f>COUNT($R$15:R19)</f>
        <v>0</v>
      </c>
    </row>
    <row r="20" spans="1:19" s="10" customFormat="1" ht="18" customHeight="1" x14ac:dyDescent="0.4">
      <c r="A20" s="188"/>
      <c r="B20" s="42" t="s">
        <v>260</v>
      </c>
      <c r="C20" s="31" t="s">
        <v>217</v>
      </c>
      <c r="D20" s="67">
        <f>(D18*2)+(D21*2)+(D22*2)+(D23*3)+(D24*3)+(D25*2)+(D26*2)+(D27*2)+(D28*2)+(D29*2)+(D30*2)+(D31)+(D32)+(D36*2)+(D37)</f>
        <v>0</v>
      </c>
      <c r="E20" s="27">
        <v>1</v>
      </c>
      <c r="F20" s="226">
        <v>0</v>
      </c>
      <c r="G20" s="240">
        <f t="shared" si="4"/>
        <v>0</v>
      </c>
      <c r="H20" s="28">
        <v>8.6999999999999993</v>
      </c>
      <c r="I20" s="265">
        <f t="shared" si="0"/>
        <v>0</v>
      </c>
      <c r="J20" s="29">
        <v>0.15</v>
      </c>
      <c r="K20" s="252">
        <f t="shared" si="1"/>
        <v>0</v>
      </c>
      <c r="N20" s="196"/>
      <c r="Q20" s="10" t="str">
        <f t="shared" si="2"/>
        <v xml:space="preserve"> </v>
      </c>
      <c r="R20" s="10" t="str">
        <f t="shared" si="3"/>
        <v xml:space="preserve"> </v>
      </c>
      <c r="S20" s="10">
        <f>COUNT($R$15:R20)</f>
        <v>0</v>
      </c>
    </row>
    <row r="21" spans="1:19" s="10" customFormat="1" ht="18" customHeight="1" x14ac:dyDescent="0.4">
      <c r="A21" s="188"/>
      <c r="B21" s="42" t="s">
        <v>261</v>
      </c>
      <c r="C21" s="31" t="s">
        <v>135</v>
      </c>
      <c r="D21" s="66"/>
      <c r="E21" s="27">
        <v>1</v>
      </c>
      <c r="F21" s="226">
        <v>625</v>
      </c>
      <c r="G21" s="240">
        <f t="shared" si="4"/>
        <v>0</v>
      </c>
      <c r="H21" s="28">
        <v>8</v>
      </c>
      <c r="I21" s="265">
        <f t="shared" si="0"/>
        <v>0</v>
      </c>
      <c r="J21" s="29">
        <v>0.02</v>
      </c>
      <c r="K21" s="252">
        <f t="shared" si="1"/>
        <v>0</v>
      </c>
      <c r="N21" s="196"/>
      <c r="Q21" s="10" t="str">
        <f t="shared" si="2"/>
        <v xml:space="preserve"> </v>
      </c>
      <c r="R21" s="10" t="str">
        <f t="shared" si="3"/>
        <v xml:space="preserve"> </v>
      </c>
      <c r="S21" s="10">
        <f>COUNT($R$15:R21)</f>
        <v>0</v>
      </c>
    </row>
    <row r="22" spans="1:19" s="10" customFormat="1" ht="18" customHeight="1" x14ac:dyDescent="0.4">
      <c r="A22" s="188"/>
      <c r="B22" s="42" t="s">
        <v>262</v>
      </c>
      <c r="C22" s="31" t="s">
        <v>136</v>
      </c>
      <c r="D22" s="66"/>
      <c r="E22" s="27">
        <v>1</v>
      </c>
      <c r="F22" s="226">
        <v>650</v>
      </c>
      <c r="G22" s="240">
        <f t="shared" si="4"/>
        <v>0</v>
      </c>
      <c r="H22" s="28">
        <v>6.85</v>
      </c>
      <c r="I22" s="265">
        <f t="shared" si="0"/>
        <v>0</v>
      </c>
      <c r="J22" s="29">
        <v>0.02</v>
      </c>
      <c r="K22" s="252">
        <f t="shared" si="1"/>
        <v>0</v>
      </c>
      <c r="N22" s="196"/>
      <c r="Q22" s="10" t="str">
        <f t="shared" si="2"/>
        <v xml:space="preserve"> </v>
      </c>
      <c r="R22" s="10" t="str">
        <f t="shared" si="3"/>
        <v xml:space="preserve"> </v>
      </c>
      <c r="S22" s="10">
        <f>COUNT($R$15:R22)</f>
        <v>0</v>
      </c>
    </row>
    <row r="23" spans="1:19" s="10" customFormat="1" ht="18" customHeight="1" x14ac:dyDescent="0.4">
      <c r="A23" s="188"/>
      <c r="B23" s="42" t="s">
        <v>125</v>
      </c>
      <c r="C23" s="31" t="s">
        <v>137</v>
      </c>
      <c r="D23" s="66"/>
      <c r="E23" s="27">
        <v>1</v>
      </c>
      <c r="F23" s="226">
        <v>1000</v>
      </c>
      <c r="G23" s="240">
        <f t="shared" si="4"/>
        <v>0</v>
      </c>
      <c r="H23" s="28">
        <v>12.55</v>
      </c>
      <c r="I23" s="265">
        <f t="shared" si="0"/>
        <v>0</v>
      </c>
      <c r="J23" s="29">
        <v>0.02</v>
      </c>
      <c r="K23" s="252">
        <f t="shared" si="1"/>
        <v>0</v>
      </c>
      <c r="N23" s="196"/>
      <c r="Q23" s="10" t="str">
        <f t="shared" si="2"/>
        <v xml:space="preserve"> </v>
      </c>
      <c r="R23" s="10" t="str">
        <f t="shared" si="3"/>
        <v xml:space="preserve"> </v>
      </c>
      <c r="S23" s="10">
        <f>COUNT($R$15:R23)</f>
        <v>0</v>
      </c>
    </row>
    <row r="24" spans="1:19" s="10" customFormat="1" ht="18" customHeight="1" x14ac:dyDescent="0.4">
      <c r="A24" s="188"/>
      <c r="B24" s="42" t="s">
        <v>473</v>
      </c>
      <c r="C24" s="31" t="s">
        <v>355</v>
      </c>
      <c r="D24" s="66"/>
      <c r="E24" s="27">
        <v>1</v>
      </c>
      <c r="F24" s="226">
        <v>1100</v>
      </c>
      <c r="G24" s="240">
        <f t="shared" si="4"/>
        <v>0</v>
      </c>
      <c r="H24" s="28">
        <v>22.2</v>
      </c>
      <c r="I24" s="265">
        <f t="shared" si="0"/>
        <v>0</v>
      </c>
      <c r="J24" s="29">
        <v>0.02</v>
      </c>
      <c r="K24" s="252">
        <f t="shared" si="1"/>
        <v>0</v>
      </c>
      <c r="N24" s="196"/>
      <c r="Q24" s="10" t="str">
        <f t="shared" si="2"/>
        <v xml:space="preserve"> </v>
      </c>
      <c r="R24" s="10" t="str">
        <f t="shared" si="3"/>
        <v xml:space="preserve"> </v>
      </c>
      <c r="S24" s="10">
        <f>COUNT($R$15:R24)</f>
        <v>0</v>
      </c>
    </row>
    <row r="25" spans="1:19" s="10" customFormat="1" ht="18" customHeight="1" x14ac:dyDescent="0.4">
      <c r="A25" s="188"/>
      <c r="B25" s="42" t="s">
        <v>164</v>
      </c>
      <c r="C25" s="31" t="s">
        <v>138</v>
      </c>
      <c r="D25" s="66"/>
      <c r="E25" s="27">
        <v>1</v>
      </c>
      <c r="F25" s="226">
        <v>750</v>
      </c>
      <c r="G25" s="240">
        <f t="shared" si="4"/>
        <v>0</v>
      </c>
      <c r="H25" s="28">
        <v>8.0500000000000007</v>
      </c>
      <c r="I25" s="265">
        <f t="shared" si="0"/>
        <v>0</v>
      </c>
      <c r="J25" s="29">
        <v>0.02</v>
      </c>
      <c r="K25" s="252">
        <f t="shared" si="1"/>
        <v>0</v>
      </c>
      <c r="N25" s="196"/>
      <c r="Q25" s="10" t="str">
        <f t="shared" si="2"/>
        <v xml:space="preserve"> </v>
      </c>
      <c r="R25" s="10" t="str">
        <f t="shared" si="3"/>
        <v xml:space="preserve"> </v>
      </c>
      <c r="S25" s="10">
        <f>COUNT($R$15:R25)</f>
        <v>0</v>
      </c>
    </row>
    <row r="26" spans="1:19" s="10" customFormat="1" ht="18" customHeight="1" x14ac:dyDescent="0.4">
      <c r="A26" s="188"/>
      <c r="B26" s="42" t="s">
        <v>126</v>
      </c>
      <c r="C26" s="31" t="s">
        <v>139</v>
      </c>
      <c r="D26" s="66"/>
      <c r="E26" s="27">
        <v>1</v>
      </c>
      <c r="F26" s="226">
        <v>800</v>
      </c>
      <c r="G26" s="240">
        <f t="shared" si="4"/>
        <v>0</v>
      </c>
      <c r="H26" s="28">
        <v>7.25</v>
      </c>
      <c r="I26" s="265">
        <f t="shared" si="0"/>
        <v>0</v>
      </c>
      <c r="J26" s="29">
        <v>0.02</v>
      </c>
      <c r="K26" s="252">
        <f t="shared" si="1"/>
        <v>0</v>
      </c>
      <c r="N26" s="196"/>
      <c r="Q26" s="10" t="str">
        <f t="shared" si="2"/>
        <v xml:space="preserve"> </v>
      </c>
      <c r="R26" s="10" t="str">
        <f t="shared" si="3"/>
        <v xml:space="preserve"> </v>
      </c>
      <c r="S26" s="10">
        <f>COUNT($R$15:R26)</f>
        <v>0</v>
      </c>
    </row>
    <row r="27" spans="1:19" s="10" customFormat="1" ht="18" customHeight="1" x14ac:dyDescent="0.4">
      <c r="A27" s="188"/>
      <c r="B27" s="42" t="s">
        <v>127</v>
      </c>
      <c r="C27" s="31" t="s">
        <v>140</v>
      </c>
      <c r="D27" s="66"/>
      <c r="E27" s="27">
        <v>1</v>
      </c>
      <c r="F27" s="226">
        <v>850</v>
      </c>
      <c r="G27" s="240">
        <f t="shared" si="4"/>
        <v>0</v>
      </c>
      <c r="H27" s="28">
        <v>7.6</v>
      </c>
      <c r="I27" s="265">
        <f t="shared" si="0"/>
        <v>0</v>
      </c>
      <c r="J27" s="29">
        <v>0.02</v>
      </c>
      <c r="K27" s="252">
        <f t="shared" si="1"/>
        <v>0</v>
      </c>
      <c r="N27" s="196"/>
      <c r="Q27" s="10" t="str">
        <f t="shared" si="2"/>
        <v xml:space="preserve"> </v>
      </c>
      <c r="R27" s="10" t="str">
        <f t="shared" si="3"/>
        <v xml:space="preserve"> </v>
      </c>
      <c r="S27" s="10">
        <f>COUNT($R$15:R27)</f>
        <v>0</v>
      </c>
    </row>
    <row r="28" spans="1:19" s="10" customFormat="1" ht="18" customHeight="1" x14ac:dyDescent="0.4">
      <c r="A28" s="188"/>
      <c r="B28" s="42" t="s">
        <v>474</v>
      </c>
      <c r="C28" s="31" t="s">
        <v>356</v>
      </c>
      <c r="D28" s="66"/>
      <c r="E28" s="27">
        <v>1</v>
      </c>
      <c r="F28" s="226">
        <v>1000</v>
      </c>
      <c r="G28" s="240">
        <f t="shared" si="4"/>
        <v>0</v>
      </c>
      <c r="H28" s="28">
        <v>11.55</v>
      </c>
      <c r="I28" s="265">
        <f t="shared" si="0"/>
        <v>0</v>
      </c>
      <c r="J28" s="29">
        <v>0.02</v>
      </c>
      <c r="K28" s="252">
        <f t="shared" si="1"/>
        <v>0</v>
      </c>
      <c r="N28" s="196"/>
      <c r="Q28" s="10" t="str">
        <f t="shared" si="2"/>
        <v xml:space="preserve"> </v>
      </c>
      <c r="R28" s="10" t="str">
        <f t="shared" si="3"/>
        <v xml:space="preserve"> </v>
      </c>
      <c r="S28" s="10">
        <f>COUNT($R$15:R28)</f>
        <v>0</v>
      </c>
    </row>
    <row r="29" spans="1:19" s="10" customFormat="1" ht="18" customHeight="1" x14ac:dyDescent="0.4">
      <c r="A29" s="188"/>
      <c r="B29" s="42" t="s">
        <v>128</v>
      </c>
      <c r="C29" s="31" t="s">
        <v>141</v>
      </c>
      <c r="D29" s="66"/>
      <c r="E29" s="27">
        <v>1</v>
      </c>
      <c r="F29" s="226">
        <v>900</v>
      </c>
      <c r="G29" s="240">
        <f t="shared" si="4"/>
        <v>0</v>
      </c>
      <c r="H29" s="28">
        <v>10.25</v>
      </c>
      <c r="I29" s="265">
        <f t="shared" si="0"/>
        <v>0</v>
      </c>
      <c r="J29" s="29">
        <v>0.02</v>
      </c>
      <c r="K29" s="252">
        <f t="shared" si="1"/>
        <v>0</v>
      </c>
      <c r="N29" s="196"/>
      <c r="Q29" s="10" t="str">
        <f t="shared" si="2"/>
        <v xml:space="preserve"> </v>
      </c>
      <c r="R29" s="10" t="str">
        <f t="shared" si="3"/>
        <v xml:space="preserve"> </v>
      </c>
      <c r="S29" s="10">
        <f>COUNT($R$15:R29)</f>
        <v>0</v>
      </c>
    </row>
    <row r="30" spans="1:19" s="10" customFormat="1" ht="18" customHeight="1" x14ac:dyDescent="0.4">
      <c r="A30" s="188"/>
      <c r="B30" s="42" t="s">
        <v>475</v>
      </c>
      <c r="C30" s="31" t="s">
        <v>359</v>
      </c>
      <c r="D30" s="66"/>
      <c r="E30" s="27">
        <v>1</v>
      </c>
      <c r="F30" s="226">
        <v>1100</v>
      </c>
      <c r="G30" s="240">
        <f t="shared" si="4"/>
        <v>0</v>
      </c>
      <c r="H30" s="28">
        <v>16.899999999999999</v>
      </c>
      <c r="I30" s="265">
        <f t="shared" si="0"/>
        <v>0</v>
      </c>
      <c r="J30" s="29">
        <v>0.02</v>
      </c>
      <c r="K30" s="252">
        <f t="shared" si="1"/>
        <v>0</v>
      </c>
      <c r="N30" s="196"/>
      <c r="Q30" s="10" t="str">
        <f t="shared" si="2"/>
        <v xml:space="preserve"> </v>
      </c>
      <c r="R30" s="10" t="str">
        <f t="shared" si="3"/>
        <v xml:space="preserve"> </v>
      </c>
      <c r="S30" s="10">
        <f>COUNT($R$15:R30)</f>
        <v>0</v>
      </c>
    </row>
    <row r="31" spans="1:19" s="10" customFormat="1" ht="18" customHeight="1" x14ac:dyDescent="0.4">
      <c r="A31" s="188"/>
      <c r="B31" s="42" t="s">
        <v>129</v>
      </c>
      <c r="C31" s="31" t="s">
        <v>142</v>
      </c>
      <c r="D31" s="66"/>
      <c r="E31" s="27">
        <v>1</v>
      </c>
      <c r="F31" s="226">
        <v>562.5</v>
      </c>
      <c r="G31" s="240">
        <f t="shared" si="4"/>
        <v>0</v>
      </c>
      <c r="H31" s="28">
        <v>3.8</v>
      </c>
      <c r="I31" s="265">
        <f t="shared" si="0"/>
        <v>0</v>
      </c>
      <c r="J31" s="29">
        <v>0.02</v>
      </c>
      <c r="K31" s="252">
        <f t="shared" si="1"/>
        <v>0</v>
      </c>
      <c r="N31" s="196"/>
      <c r="Q31" s="10" t="str">
        <f t="shared" si="2"/>
        <v xml:space="preserve"> </v>
      </c>
      <c r="R31" s="10" t="str">
        <f t="shared" si="3"/>
        <v xml:space="preserve"> </v>
      </c>
      <c r="S31" s="10">
        <f>COUNT($R$15:R31)</f>
        <v>0</v>
      </c>
    </row>
    <row r="32" spans="1:19" s="10" customFormat="1" ht="18" customHeight="1" x14ac:dyDescent="0.4">
      <c r="A32" s="188"/>
      <c r="B32" s="42" t="s">
        <v>130</v>
      </c>
      <c r="C32" s="31" t="s">
        <v>143</v>
      </c>
      <c r="D32" s="66"/>
      <c r="E32" s="27">
        <v>1</v>
      </c>
      <c r="F32" s="226">
        <v>400</v>
      </c>
      <c r="G32" s="240">
        <f t="shared" si="4"/>
        <v>0</v>
      </c>
      <c r="H32" s="28">
        <v>4.6500000000000004</v>
      </c>
      <c r="I32" s="265">
        <f t="shared" si="0"/>
        <v>0</v>
      </c>
      <c r="J32" s="29">
        <v>0.02</v>
      </c>
      <c r="K32" s="252">
        <f t="shared" si="1"/>
        <v>0</v>
      </c>
      <c r="N32" s="196"/>
      <c r="Q32" s="10" t="str">
        <f t="shared" si="2"/>
        <v xml:space="preserve"> </v>
      </c>
      <c r="R32" s="10" t="str">
        <f t="shared" si="3"/>
        <v xml:space="preserve"> </v>
      </c>
      <c r="S32" s="10">
        <f>COUNT($R$15:R32)</f>
        <v>0</v>
      </c>
    </row>
    <row r="33" spans="1:19" s="10" customFormat="1" ht="18" customHeight="1" x14ac:dyDescent="0.4">
      <c r="A33" s="188"/>
      <c r="B33" s="42" t="s">
        <v>131</v>
      </c>
      <c r="C33" s="31" t="s">
        <v>144</v>
      </c>
      <c r="D33" s="66"/>
      <c r="E33" s="27">
        <v>1</v>
      </c>
      <c r="F33" s="226">
        <v>375</v>
      </c>
      <c r="G33" s="240">
        <f t="shared" si="4"/>
        <v>0</v>
      </c>
      <c r="H33" s="28">
        <v>2.75</v>
      </c>
      <c r="I33" s="265">
        <f t="shared" si="0"/>
        <v>0</v>
      </c>
      <c r="J33" s="29">
        <v>0.2</v>
      </c>
      <c r="K33" s="252">
        <f t="shared" si="1"/>
        <v>0</v>
      </c>
      <c r="N33" s="196"/>
      <c r="Q33" s="10" t="str">
        <f t="shared" si="2"/>
        <v xml:space="preserve"> </v>
      </c>
      <c r="R33" s="10" t="str">
        <f t="shared" si="3"/>
        <v xml:space="preserve"> </v>
      </c>
      <c r="S33" s="10">
        <f>COUNT($R$15:R33)</f>
        <v>0</v>
      </c>
    </row>
    <row r="34" spans="1:19" s="10" customFormat="1" ht="18" customHeight="1" x14ac:dyDescent="0.4">
      <c r="A34" s="188"/>
      <c r="B34" s="30" t="s">
        <v>263</v>
      </c>
      <c r="C34" s="27" t="s">
        <v>145</v>
      </c>
      <c r="D34" s="66"/>
      <c r="E34" s="27">
        <v>1</v>
      </c>
      <c r="F34" s="226">
        <v>375</v>
      </c>
      <c r="G34" s="240">
        <f t="shared" si="4"/>
        <v>0</v>
      </c>
      <c r="H34" s="28">
        <v>2.75</v>
      </c>
      <c r="I34" s="265">
        <f t="shared" si="0"/>
        <v>0</v>
      </c>
      <c r="J34" s="29">
        <v>0.2</v>
      </c>
      <c r="K34" s="252">
        <f t="shared" si="1"/>
        <v>0</v>
      </c>
      <c r="N34" s="196"/>
      <c r="Q34" s="10" t="str">
        <f t="shared" si="2"/>
        <v xml:space="preserve"> </v>
      </c>
      <c r="R34" s="10" t="str">
        <f t="shared" si="3"/>
        <v xml:space="preserve"> </v>
      </c>
      <c r="S34" s="10">
        <f>COUNT($R$15:R34)</f>
        <v>0</v>
      </c>
    </row>
    <row r="35" spans="1:19" s="10" customFormat="1" ht="18" customHeight="1" x14ac:dyDescent="0.4">
      <c r="A35" s="188"/>
      <c r="B35" s="42" t="s">
        <v>264</v>
      </c>
      <c r="C35" s="31" t="s">
        <v>146</v>
      </c>
      <c r="D35" s="66"/>
      <c r="E35" s="27">
        <v>1</v>
      </c>
      <c r="F35" s="226">
        <v>375</v>
      </c>
      <c r="G35" s="240">
        <f t="shared" si="4"/>
        <v>0</v>
      </c>
      <c r="H35" s="28">
        <v>2.85</v>
      </c>
      <c r="I35" s="265">
        <f t="shared" si="0"/>
        <v>0</v>
      </c>
      <c r="J35" s="29">
        <v>0.2</v>
      </c>
      <c r="K35" s="252">
        <f t="shared" si="1"/>
        <v>0</v>
      </c>
      <c r="N35" s="196"/>
      <c r="Q35" s="10" t="str">
        <f t="shared" si="2"/>
        <v xml:space="preserve"> </v>
      </c>
      <c r="R35" s="10" t="str">
        <f t="shared" si="3"/>
        <v xml:space="preserve"> </v>
      </c>
      <c r="S35" s="10">
        <f>COUNT($R$15:R35)</f>
        <v>0</v>
      </c>
    </row>
    <row r="36" spans="1:19" s="10" customFormat="1" ht="18" customHeight="1" x14ac:dyDescent="0.4">
      <c r="A36" s="188"/>
      <c r="B36" s="42" t="s">
        <v>265</v>
      </c>
      <c r="C36" s="31" t="s">
        <v>147</v>
      </c>
      <c r="D36" s="66"/>
      <c r="E36" s="27">
        <v>1</v>
      </c>
      <c r="F36" s="226">
        <v>1300</v>
      </c>
      <c r="G36" s="240">
        <f t="shared" si="4"/>
        <v>0</v>
      </c>
      <c r="H36" s="28">
        <v>86.862027999999995</v>
      </c>
      <c r="I36" s="265">
        <f t="shared" si="0"/>
        <v>0</v>
      </c>
      <c r="J36" s="29">
        <v>0.03</v>
      </c>
      <c r="K36" s="252">
        <f t="shared" si="1"/>
        <v>0</v>
      </c>
      <c r="N36" s="196"/>
      <c r="Q36" s="10" t="str">
        <f t="shared" si="2"/>
        <v xml:space="preserve"> </v>
      </c>
      <c r="R36" s="10" t="str">
        <f t="shared" si="3"/>
        <v xml:space="preserve"> </v>
      </c>
      <c r="S36" s="10">
        <f>COUNT($R$15:R36)</f>
        <v>0</v>
      </c>
    </row>
    <row r="37" spans="1:19" s="10" customFormat="1" ht="18" customHeight="1" x14ac:dyDescent="0.4">
      <c r="A37" s="188"/>
      <c r="B37" s="42" t="s">
        <v>266</v>
      </c>
      <c r="C37" s="31" t="s">
        <v>148</v>
      </c>
      <c r="D37" s="66"/>
      <c r="E37" s="27">
        <v>1</v>
      </c>
      <c r="F37" s="226">
        <v>750</v>
      </c>
      <c r="G37" s="240">
        <f>D37*ROUND(F37*(1-$B$7),2)</f>
        <v>0</v>
      </c>
      <c r="H37" s="28">
        <v>21.05</v>
      </c>
      <c r="I37" s="265">
        <f t="shared" si="0"/>
        <v>0</v>
      </c>
      <c r="J37" s="29">
        <v>0.25</v>
      </c>
      <c r="K37" s="252">
        <f t="shared" si="1"/>
        <v>0</v>
      </c>
      <c r="N37" s="196"/>
      <c r="Q37" s="10" t="str">
        <f t="shared" si="2"/>
        <v xml:space="preserve"> </v>
      </c>
      <c r="R37" s="10" t="str">
        <f t="shared" si="3"/>
        <v xml:space="preserve"> </v>
      </c>
      <c r="S37" s="10">
        <f>COUNT($R$15:R37)</f>
        <v>0</v>
      </c>
    </row>
    <row r="38" spans="1:19" s="10" customFormat="1" ht="18" customHeight="1" thickBot="1" x14ac:dyDescent="0.45">
      <c r="A38" s="188"/>
      <c r="B38" s="38" t="s">
        <v>267</v>
      </c>
      <c r="C38" s="32" t="s">
        <v>149</v>
      </c>
      <c r="D38" s="68"/>
      <c r="E38" s="33">
        <v>1</v>
      </c>
      <c r="F38" s="227">
        <v>20</v>
      </c>
      <c r="G38" s="241">
        <f>D38*ROUND(F38*(1-$B$7),2)</f>
        <v>0</v>
      </c>
      <c r="H38" s="34">
        <v>1.7078456266666664</v>
      </c>
      <c r="I38" s="266">
        <f t="shared" si="0"/>
        <v>0</v>
      </c>
      <c r="J38" s="35">
        <v>0.1</v>
      </c>
      <c r="K38" s="253">
        <f t="shared" si="1"/>
        <v>0</v>
      </c>
      <c r="N38" s="196"/>
      <c r="Q38" s="10" t="str">
        <f t="shared" si="2"/>
        <v xml:space="preserve"> </v>
      </c>
      <c r="R38" s="10" t="str">
        <f t="shared" si="3"/>
        <v xml:space="preserve"> </v>
      </c>
      <c r="S38" s="10">
        <f>COUNT($R$15:R38)</f>
        <v>0</v>
      </c>
    </row>
    <row r="39" spans="1:19" s="10" customFormat="1" ht="18" customHeight="1" x14ac:dyDescent="0.4">
      <c r="A39" s="267" t="s">
        <v>158</v>
      </c>
      <c r="B39" s="23" t="s">
        <v>228</v>
      </c>
      <c r="C39" s="24">
        <v>9000</v>
      </c>
      <c r="D39" s="66"/>
      <c r="E39" s="27">
        <v>1</v>
      </c>
      <c r="F39" s="226">
        <v>650</v>
      </c>
      <c r="G39" s="240">
        <f>D39*ROUND(F39*(1-$B$7),2)</f>
        <v>0</v>
      </c>
      <c r="H39" s="28">
        <v>50.044873999999993</v>
      </c>
      <c r="I39" s="265">
        <f t="shared" si="0"/>
        <v>0</v>
      </c>
      <c r="J39" s="29">
        <v>0.12</v>
      </c>
      <c r="K39" s="252">
        <f t="shared" si="1"/>
        <v>0</v>
      </c>
      <c r="N39" s="196"/>
      <c r="Q39" s="10" t="str">
        <f t="shared" si="2"/>
        <v xml:space="preserve"> </v>
      </c>
      <c r="R39" s="10" t="str">
        <f t="shared" si="3"/>
        <v xml:space="preserve"> </v>
      </c>
      <c r="S39" s="10">
        <f>COUNT($R$15:R39)</f>
        <v>0</v>
      </c>
    </row>
    <row r="40" spans="1:19" s="10" customFormat="1" ht="18" customHeight="1" x14ac:dyDescent="0.4">
      <c r="A40" s="268"/>
      <c r="B40" s="180" t="s">
        <v>229</v>
      </c>
      <c r="C40" s="181">
        <v>9062</v>
      </c>
      <c r="D40" s="66"/>
      <c r="E40" s="27">
        <v>1</v>
      </c>
      <c r="F40" s="226">
        <v>675</v>
      </c>
      <c r="G40" s="240">
        <f t="shared" ref="G40:G65" si="5">D40*ROUND(F40*(1-$B$7),2)</f>
        <v>0</v>
      </c>
      <c r="H40" s="28">
        <v>50.044873999999993</v>
      </c>
      <c r="I40" s="265">
        <f t="shared" si="0"/>
        <v>0</v>
      </c>
      <c r="J40" s="29">
        <v>0.12</v>
      </c>
      <c r="K40" s="252">
        <f t="shared" si="1"/>
        <v>0</v>
      </c>
      <c r="N40" s="196"/>
      <c r="Q40" s="10" t="str">
        <f t="shared" si="2"/>
        <v xml:space="preserve"> </v>
      </c>
      <c r="R40" s="10" t="str">
        <f t="shared" si="3"/>
        <v xml:space="preserve"> </v>
      </c>
      <c r="S40" s="10">
        <f>COUNT($R$15:R40)</f>
        <v>0</v>
      </c>
    </row>
    <row r="41" spans="1:19" s="10" customFormat="1" ht="18" customHeight="1" thickBot="1" x14ac:dyDescent="0.45">
      <c r="A41" s="269"/>
      <c r="B41" s="182" t="s">
        <v>258</v>
      </c>
      <c r="C41" s="183">
        <v>9061</v>
      </c>
      <c r="D41" s="66"/>
      <c r="E41" s="27">
        <v>1</v>
      </c>
      <c r="F41" s="226">
        <v>675</v>
      </c>
      <c r="G41" s="240">
        <f t="shared" si="5"/>
        <v>0</v>
      </c>
      <c r="H41" s="28">
        <v>50.04</v>
      </c>
      <c r="I41" s="265">
        <f t="shared" si="0"/>
        <v>0</v>
      </c>
      <c r="J41" s="29">
        <v>0.12</v>
      </c>
      <c r="K41" s="252">
        <f t="shared" si="1"/>
        <v>0</v>
      </c>
      <c r="N41" s="196"/>
      <c r="Q41" s="10" t="str">
        <f t="shared" si="2"/>
        <v xml:space="preserve"> </v>
      </c>
      <c r="R41" s="10" t="str">
        <f t="shared" si="3"/>
        <v xml:space="preserve"> </v>
      </c>
      <c r="S41" s="10">
        <f>COUNT($R$15:R41)</f>
        <v>0</v>
      </c>
    </row>
    <row r="42" spans="1:19" s="10" customFormat="1" ht="18" customHeight="1" x14ac:dyDescent="0.4">
      <c r="A42" s="188"/>
      <c r="B42" s="30" t="s">
        <v>500</v>
      </c>
      <c r="C42" s="36">
        <v>9055</v>
      </c>
      <c r="D42" s="66"/>
      <c r="E42" s="27">
        <v>1</v>
      </c>
      <c r="F42" s="226">
        <v>1500</v>
      </c>
      <c r="G42" s="240">
        <f t="shared" si="5"/>
        <v>0</v>
      </c>
      <c r="H42" s="28">
        <v>16.5</v>
      </c>
      <c r="I42" s="265">
        <f t="shared" si="0"/>
        <v>0</v>
      </c>
      <c r="J42" s="29">
        <v>0.12</v>
      </c>
      <c r="K42" s="252">
        <f t="shared" si="1"/>
        <v>0</v>
      </c>
      <c r="N42" s="196"/>
      <c r="Q42" s="10" t="str">
        <f t="shared" si="2"/>
        <v xml:space="preserve"> </v>
      </c>
      <c r="R42" s="10" t="str">
        <f t="shared" si="3"/>
        <v xml:space="preserve"> </v>
      </c>
      <c r="S42" s="10">
        <f>COUNT($R$15:R42)</f>
        <v>0</v>
      </c>
    </row>
    <row r="43" spans="1:19" s="10" customFormat="1" ht="18" customHeight="1" x14ac:dyDescent="0.4">
      <c r="A43" s="188"/>
      <c r="B43" s="42" t="s">
        <v>27</v>
      </c>
      <c r="C43" s="37">
        <v>9002</v>
      </c>
      <c r="D43" s="66"/>
      <c r="E43" s="27">
        <v>1</v>
      </c>
      <c r="F43" s="226">
        <v>137.5</v>
      </c>
      <c r="G43" s="240">
        <f t="shared" si="5"/>
        <v>0</v>
      </c>
      <c r="H43" s="28">
        <v>7.15</v>
      </c>
      <c r="I43" s="265">
        <f t="shared" si="0"/>
        <v>0</v>
      </c>
      <c r="J43" s="29">
        <v>0.15</v>
      </c>
      <c r="K43" s="252">
        <f t="shared" si="1"/>
        <v>0</v>
      </c>
      <c r="N43" s="196"/>
      <c r="Q43" s="10" t="str">
        <f t="shared" si="2"/>
        <v xml:space="preserve"> </v>
      </c>
      <c r="R43" s="10" t="str">
        <f t="shared" si="3"/>
        <v xml:space="preserve"> </v>
      </c>
      <c r="S43" s="10">
        <f>COUNT($R$15:R43)</f>
        <v>0</v>
      </c>
    </row>
    <row r="44" spans="1:19" s="10" customFormat="1" ht="18" customHeight="1" x14ac:dyDescent="0.4">
      <c r="A44" s="188"/>
      <c r="B44" s="42" t="s">
        <v>349</v>
      </c>
      <c r="C44" s="31" t="s">
        <v>212</v>
      </c>
      <c r="D44" s="67">
        <f>(D42*2)+(D45*2)+(D46*2)+(D47*3)+(D48*3)+(D49*2)+(D50*2)+(D51*2)+(D52*2)+(D54)+(D55)+(D56)+(D62*2)+(D63)+(D29)+(D30)+(D31)+(D65)+(D53*2)</f>
        <v>0</v>
      </c>
      <c r="E44" s="27">
        <v>1</v>
      </c>
      <c r="F44" s="226">
        <v>0</v>
      </c>
      <c r="G44" s="240">
        <f t="shared" si="5"/>
        <v>0</v>
      </c>
      <c r="H44" s="28">
        <v>7.15</v>
      </c>
      <c r="I44" s="265">
        <f t="shared" si="0"/>
        <v>0</v>
      </c>
      <c r="J44" s="29">
        <v>0.15</v>
      </c>
      <c r="K44" s="252">
        <f t="shared" si="1"/>
        <v>0</v>
      </c>
      <c r="N44" s="196"/>
      <c r="Q44" s="10" t="str">
        <f t="shared" si="2"/>
        <v xml:space="preserve"> </v>
      </c>
      <c r="R44" s="10" t="str">
        <f t="shared" si="3"/>
        <v xml:space="preserve"> </v>
      </c>
      <c r="S44" s="10">
        <f>COUNT($R$15:R44)</f>
        <v>0</v>
      </c>
    </row>
    <row r="45" spans="1:19" s="10" customFormat="1" ht="18" customHeight="1" x14ac:dyDescent="0.4">
      <c r="A45" s="188"/>
      <c r="B45" s="42" t="s">
        <v>268</v>
      </c>
      <c r="C45" s="37">
        <v>9003</v>
      </c>
      <c r="D45" s="66"/>
      <c r="E45" s="27">
        <v>1</v>
      </c>
      <c r="F45" s="226">
        <v>350</v>
      </c>
      <c r="G45" s="240">
        <f t="shared" si="5"/>
        <v>0</v>
      </c>
      <c r="H45" s="28">
        <v>5.05</v>
      </c>
      <c r="I45" s="265">
        <f t="shared" si="0"/>
        <v>0</v>
      </c>
      <c r="J45" s="29">
        <v>0.02</v>
      </c>
      <c r="K45" s="252">
        <f t="shared" si="1"/>
        <v>0</v>
      </c>
      <c r="N45" s="196"/>
      <c r="Q45" s="10" t="str">
        <f t="shared" si="2"/>
        <v xml:space="preserve"> </v>
      </c>
      <c r="R45" s="10" t="str">
        <f t="shared" si="3"/>
        <v xml:space="preserve"> </v>
      </c>
      <c r="S45" s="10">
        <f>COUNT($R$15:R45)</f>
        <v>0</v>
      </c>
    </row>
    <row r="46" spans="1:19" s="10" customFormat="1" ht="18" customHeight="1" x14ac:dyDescent="0.4">
      <c r="A46" s="188"/>
      <c r="B46" s="42" t="s">
        <v>269</v>
      </c>
      <c r="C46" s="37">
        <v>9004</v>
      </c>
      <c r="D46" s="66"/>
      <c r="E46" s="27">
        <v>1</v>
      </c>
      <c r="F46" s="226">
        <v>357.5</v>
      </c>
      <c r="G46" s="240">
        <f t="shared" si="5"/>
        <v>0</v>
      </c>
      <c r="H46" s="28">
        <v>4.25</v>
      </c>
      <c r="I46" s="265">
        <f t="shared" si="0"/>
        <v>0</v>
      </c>
      <c r="J46" s="29">
        <v>0.02</v>
      </c>
      <c r="K46" s="252">
        <f t="shared" si="1"/>
        <v>0</v>
      </c>
      <c r="N46" s="196"/>
      <c r="Q46" s="10" t="str">
        <f t="shared" si="2"/>
        <v xml:space="preserve"> </v>
      </c>
      <c r="R46" s="10" t="str">
        <f t="shared" si="3"/>
        <v xml:space="preserve"> </v>
      </c>
      <c r="S46" s="10">
        <f>COUNT($R$15:R46)</f>
        <v>0</v>
      </c>
    </row>
    <row r="47" spans="1:19" s="10" customFormat="1" ht="18" customHeight="1" x14ac:dyDescent="0.4">
      <c r="A47" s="188"/>
      <c r="B47" s="42" t="s">
        <v>28</v>
      </c>
      <c r="C47" s="37">
        <v>9005</v>
      </c>
      <c r="D47" s="66"/>
      <c r="E47" s="27">
        <v>1</v>
      </c>
      <c r="F47" s="226">
        <v>537.5</v>
      </c>
      <c r="G47" s="240">
        <f t="shared" si="5"/>
        <v>0</v>
      </c>
      <c r="H47" s="28">
        <v>7.3</v>
      </c>
      <c r="I47" s="265">
        <f t="shared" si="0"/>
        <v>0</v>
      </c>
      <c r="J47" s="29">
        <v>0.02</v>
      </c>
      <c r="K47" s="252">
        <f t="shared" si="1"/>
        <v>0</v>
      </c>
      <c r="N47" s="196"/>
      <c r="Q47" s="10" t="str">
        <f t="shared" si="2"/>
        <v xml:space="preserve"> </v>
      </c>
      <c r="R47" s="10" t="str">
        <f t="shared" si="3"/>
        <v xml:space="preserve"> </v>
      </c>
      <c r="S47" s="10">
        <f>COUNT($R$15:R47)</f>
        <v>0</v>
      </c>
    </row>
    <row r="48" spans="1:19" s="10" customFormat="1" ht="18" customHeight="1" x14ac:dyDescent="0.4">
      <c r="A48" s="188"/>
      <c r="B48" s="42" t="s">
        <v>476</v>
      </c>
      <c r="C48" s="37">
        <v>9009</v>
      </c>
      <c r="D48" s="66"/>
      <c r="E48" s="27">
        <v>1</v>
      </c>
      <c r="F48" s="226">
        <v>550</v>
      </c>
      <c r="G48" s="240">
        <f t="shared" si="5"/>
        <v>0</v>
      </c>
      <c r="H48" s="28">
        <v>13.5</v>
      </c>
      <c r="I48" s="265">
        <f t="shared" si="0"/>
        <v>0</v>
      </c>
      <c r="J48" s="29">
        <v>0.02</v>
      </c>
      <c r="K48" s="252">
        <f t="shared" si="1"/>
        <v>0</v>
      </c>
      <c r="N48" s="196"/>
      <c r="Q48" s="10" t="str">
        <f t="shared" si="2"/>
        <v xml:space="preserve"> </v>
      </c>
      <c r="R48" s="10" t="str">
        <f t="shared" si="3"/>
        <v xml:space="preserve"> </v>
      </c>
      <c r="S48" s="10">
        <f>COUNT($R$15:R48)</f>
        <v>0</v>
      </c>
    </row>
    <row r="49" spans="1:19" s="10" customFormat="1" ht="18" customHeight="1" x14ac:dyDescent="0.4">
      <c r="A49" s="188"/>
      <c r="B49" s="42" t="s">
        <v>29</v>
      </c>
      <c r="C49" s="37">
        <v>9607</v>
      </c>
      <c r="D49" s="66"/>
      <c r="E49" s="27">
        <v>1</v>
      </c>
      <c r="F49" s="226">
        <v>437.5</v>
      </c>
      <c r="G49" s="240">
        <f t="shared" si="5"/>
        <v>0</v>
      </c>
      <c r="H49" s="28">
        <v>4.2</v>
      </c>
      <c r="I49" s="265">
        <f t="shared" ref="I49:I76" si="6">H49*D49</f>
        <v>0</v>
      </c>
      <c r="J49" s="29">
        <v>0.02</v>
      </c>
      <c r="K49" s="252">
        <f t="shared" ref="K49:K88" si="7">J49*D49</f>
        <v>0</v>
      </c>
      <c r="N49" s="196"/>
      <c r="Q49" s="10" t="str">
        <f t="shared" si="2"/>
        <v xml:space="preserve"> </v>
      </c>
      <c r="R49" s="10" t="str">
        <f t="shared" si="3"/>
        <v xml:space="preserve"> </v>
      </c>
      <c r="S49" s="10">
        <f>COUNT($R$15:R49)</f>
        <v>0</v>
      </c>
    </row>
    <row r="50" spans="1:19" s="10" customFormat="1" ht="18" customHeight="1" x14ac:dyDescent="0.4">
      <c r="A50" s="188"/>
      <c r="B50" s="42" t="s">
        <v>30</v>
      </c>
      <c r="C50" s="37">
        <v>9707</v>
      </c>
      <c r="D50" s="66"/>
      <c r="E50" s="27">
        <v>1</v>
      </c>
      <c r="F50" s="226">
        <v>475</v>
      </c>
      <c r="G50" s="240">
        <f t="shared" si="5"/>
        <v>0</v>
      </c>
      <c r="H50" s="28">
        <v>4.6500000000000004</v>
      </c>
      <c r="I50" s="265">
        <f t="shared" si="6"/>
        <v>0</v>
      </c>
      <c r="J50" s="29">
        <v>0.02</v>
      </c>
      <c r="K50" s="252">
        <f t="shared" si="7"/>
        <v>0</v>
      </c>
      <c r="N50" s="196"/>
      <c r="Q50" s="10" t="str">
        <f t="shared" si="2"/>
        <v xml:space="preserve"> </v>
      </c>
      <c r="R50" s="10" t="str">
        <f t="shared" si="3"/>
        <v xml:space="preserve"> </v>
      </c>
      <c r="S50" s="10">
        <f>COUNT($R$15:R50)</f>
        <v>0</v>
      </c>
    </row>
    <row r="51" spans="1:19" s="10" customFormat="1" ht="18" customHeight="1" x14ac:dyDescent="0.4">
      <c r="A51" s="188"/>
      <c r="B51" s="42" t="s">
        <v>477</v>
      </c>
      <c r="C51" s="37">
        <v>9712</v>
      </c>
      <c r="D51" s="66"/>
      <c r="E51" s="27">
        <v>1</v>
      </c>
      <c r="F51" s="226">
        <v>525</v>
      </c>
      <c r="G51" s="240">
        <f t="shared" si="5"/>
        <v>0</v>
      </c>
      <c r="H51" s="28">
        <v>7.85</v>
      </c>
      <c r="I51" s="265">
        <f t="shared" si="6"/>
        <v>0</v>
      </c>
      <c r="J51" s="29">
        <v>0.02</v>
      </c>
      <c r="K51" s="252">
        <f t="shared" si="7"/>
        <v>0</v>
      </c>
      <c r="N51" s="196"/>
      <c r="Q51" s="10" t="str">
        <f t="shared" si="2"/>
        <v xml:space="preserve"> </v>
      </c>
      <c r="R51" s="10" t="str">
        <f t="shared" si="3"/>
        <v xml:space="preserve"> </v>
      </c>
      <c r="S51" s="10">
        <f>COUNT($R$15:R51)</f>
        <v>0</v>
      </c>
    </row>
    <row r="52" spans="1:19" s="10" customFormat="1" ht="18" customHeight="1" x14ac:dyDescent="0.4">
      <c r="A52" s="188"/>
      <c r="B52" s="42" t="s">
        <v>31</v>
      </c>
      <c r="C52" s="37">
        <v>9807</v>
      </c>
      <c r="D52" s="66"/>
      <c r="E52" s="27">
        <v>1</v>
      </c>
      <c r="F52" s="226">
        <v>500</v>
      </c>
      <c r="G52" s="240">
        <f t="shared" si="5"/>
        <v>0</v>
      </c>
      <c r="H52" s="28">
        <v>5.6</v>
      </c>
      <c r="I52" s="265">
        <f t="shared" si="6"/>
        <v>0</v>
      </c>
      <c r="J52" s="29">
        <v>0.02</v>
      </c>
      <c r="K52" s="252">
        <f t="shared" si="7"/>
        <v>0</v>
      </c>
      <c r="N52" s="196"/>
      <c r="Q52" s="10" t="str">
        <f t="shared" si="2"/>
        <v xml:space="preserve"> </v>
      </c>
      <c r="R52" s="10" t="str">
        <f t="shared" si="3"/>
        <v xml:space="preserve"> </v>
      </c>
      <c r="S52" s="10">
        <f>COUNT($R$15:R52)</f>
        <v>0</v>
      </c>
    </row>
    <row r="53" spans="1:19" s="10" customFormat="1" ht="18" customHeight="1" x14ac:dyDescent="0.4">
      <c r="A53" s="188"/>
      <c r="B53" s="42" t="s">
        <v>478</v>
      </c>
      <c r="C53" s="37">
        <v>9812</v>
      </c>
      <c r="D53" s="66"/>
      <c r="E53" s="27">
        <v>1</v>
      </c>
      <c r="F53" s="226">
        <v>480</v>
      </c>
      <c r="G53" s="240">
        <f t="shared" si="5"/>
        <v>0</v>
      </c>
      <c r="H53" s="28">
        <v>6.8</v>
      </c>
      <c r="I53" s="265">
        <f t="shared" si="6"/>
        <v>0</v>
      </c>
      <c r="J53" s="29">
        <v>0.02</v>
      </c>
      <c r="K53" s="252">
        <f t="shared" si="7"/>
        <v>0</v>
      </c>
      <c r="N53" s="196"/>
      <c r="Q53" s="10" t="str">
        <f t="shared" si="2"/>
        <v xml:space="preserve"> </v>
      </c>
      <c r="R53" s="10" t="str">
        <f t="shared" si="3"/>
        <v xml:space="preserve"> </v>
      </c>
      <c r="S53" s="10">
        <f>COUNT($R$15:R53)</f>
        <v>0</v>
      </c>
    </row>
    <row r="54" spans="1:19" s="10" customFormat="1" ht="18" customHeight="1" x14ac:dyDescent="0.4">
      <c r="A54" s="188"/>
      <c r="B54" s="42" t="s">
        <v>32</v>
      </c>
      <c r="C54" s="37">
        <v>9721</v>
      </c>
      <c r="D54" s="66"/>
      <c r="E54" s="27">
        <v>1</v>
      </c>
      <c r="F54" s="226">
        <v>312.5</v>
      </c>
      <c r="G54" s="240">
        <f t="shared" si="5"/>
        <v>0</v>
      </c>
      <c r="H54" s="28">
        <v>2.25</v>
      </c>
      <c r="I54" s="265">
        <f t="shared" si="6"/>
        <v>0</v>
      </c>
      <c r="J54" s="29">
        <v>0.02</v>
      </c>
      <c r="K54" s="252">
        <f t="shared" si="7"/>
        <v>0</v>
      </c>
      <c r="N54" s="196"/>
      <c r="Q54" s="10" t="str">
        <f t="shared" si="2"/>
        <v xml:space="preserve"> </v>
      </c>
      <c r="R54" s="10" t="str">
        <f t="shared" si="3"/>
        <v xml:space="preserve"> </v>
      </c>
      <c r="S54" s="10">
        <f>COUNT($R$15:R54)</f>
        <v>0</v>
      </c>
    </row>
    <row r="55" spans="1:19" s="10" customFormat="1" ht="18" customHeight="1" x14ac:dyDescent="0.4">
      <c r="A55" s="188"/>
      <c r="B55" s="42" t="s">
        <v>33</v>
      </c>
      <c r="C55" s="37">
        <v>9821</v>
      </c>
      <c r="D55" s="66"/>
      <c r="E55" s="27">
        <v>1</v>
      </c>
      <c r="F55" s="226">
        <v>337.5</v>
      </c>
      <c r="G55" s="240">
        <f t="shared" si="5"/>
        <v>0</v>
      </c>
      <c r="H55" s="28">
        <v>2.0499999999999998</v>
      </c>
      <c r="I55" s="265">
        <f t="shared" si="6"/>
        <v>0</v>
      </c>
      <c r="J55" s="29">
        <v>0.02</v>
      </c>
      <c r="K55" s="252">
        <f t="shared" si="7"/>
        <v>0</v>
      </c>
      <c r="N55" s="196"/>
      <c r="Q55" s="10" t="str">
        <f t="shared" si="2"/>
        <v xml:space="preserve"> </v>
      </c>
      <c r="R55" s="10" t="str">
        <f t="shared" si="3"/>
        <v xml:space="preserve"> </v>
      </c>
      <c r="S55" s="10">
        <f>COUNT($R$15:R55)</f>
        <v>0</v>
      </c>
    </row>
    <row r="56" spans="1:19" s="10" customFormat="1" ht="18" customHeight="1" x14ac:dyDescent="0.4">
      <c r="A56" s="188"/>
      <c r="B56" s="42" t="s">
        <v>34</v>
      </c>
      <c r="C56" s="37">
        <v>9006</v>
      </c>
      <c r="D56" s="66"/>
      <c r="E56" s="27">
        <v>1</v>
      </c>
      <c r="F56" s="226">
        <v>200</v>
      </c>
      <c r="G56" s="240">
        <f t="shared" si="5"/>
        <v>0</v>
      </c>
      <c r="H56" s="28">
        <v>2.1</v>
      </c>
      <c r="I56" s="265">
        <f t="shared" si="6"/>
        <v>0</v>
      </c>
      <c r="J56" s="29">
        <v>0.02</v>
      </c>
      <c r="K56" s="252">
        <f t="shared" si="7"/>
        <v>0</v>
      </c>
      <c r="N56" s="196"/>
      <c r="Q56" s="10" t="str">
        <f t="shared" si="2"/>
        <v xml:space="preserve"> </v>
      </c>
      <c r="R56" s="10" t="str">
        <f t="shared" si="3"/>
        <v xml:space="preserve"> </v>
      </c>
      <c r="S56" s="10">
        <f>COUNT($R$15:R56)</f>
        <v>0</v>
      </c>
    </row>
    <row r="57" spans="1:19" s="10" customFormat="1" ht="18" customHeight="1" x14ac:dyDescent="0.4">
      <c r="A57" s="188"/>
      <c r="B57" s="42" t="s">
        <v>35</v>
      </c>
      <c r="C57" s="37">
        <v>9110</v>
      </c>
      <c r="D57" s="66"/>
      <c r="E57" s="27">
        <v>1</v>
      </c>
      <c r="F57" s="226">
        <v>175</v>
      </c>
      <c r="G57" s="240">
        <f t="shared" si="5"/>
        <v>0</v>
      </c>
      <c r="H57" s="28">
        <v>1.05</v>
      </c>
      <c r="I57" s="265">
        <f t="shared" si="6"/>
        <v>0</v>
      </c>
      <c r="J57" s="29">
        <v>0.2</v>
      </c>
      <c r="K57" s="252">
        <f t="shared" si="7"/>
        <v>0</v>
      </c>
      <c r="N57" s="196"/>
      <c r="Q57" s="10" t="str">
        <f t="shared" si="2"/>
        <v xml:space="preserve"> </v>
      </c>
      <c r="R57" s="10" t="str">
        <f t="shared" si="3"/>
        <v xml:space="preserve"> </v>
      </c>
      <c r="S57" s="10">
        <f>COUNT($R$15:R57)</f>
        <v>0</v>
      </c>
    </row>
    <row r="58" spans="1:19" s="10" customFormat="1" ht="18" customHeight="1" x14ac:dyDescent="0.4">
      <c r="A58" s="188"/>
      <c r="B58" s="30" t="s">
        <v>36</v>
      </c>
      <c r="C58" s="36">
        <v>9210</v>
      </c>
      <c r="D58" s="66"/>
      <c r="E58" s="27">
        <v>1</v>
      </c>
      <c r="F58" s="226">
        <v>187.5</v>
      </c>
      <c r="G58" s="240">
        <f t="shared" si="5"/>
        <v>0</v>
      </c>
      <c r="H58" s="28">
        <v>1.25</v>
      </c>
      <c r="I58" s="265">
        <f t="shared" si="6"/>
        <v>0</v>
      </c>
      <c r="J58" s="29">
        <v>0.2</v>
      </c>
      <c r="K58" s="252">
        <f t="shared" si="7"/>
        <v>0</v>
      </c>
      <c r="N58" s="196"/>
      <c r="Q58" s="10" t="str">
        <f t="shared" si="2"/>
        <v xml:space="preserve"> </v>
      </c>
      <c r="R58" s="10" t="str">
        <f t="shared" si="3"/>
        <v xml:space="preserve"> </v>
      </c>
      <c r="S58" s="10">
        <f>COUNT($R$15:R58)</f>
        <v>0</v>
      </c>
    </row>
    <row r="59" spans="1:19" s="10" customFormat="1" ht="18" customHeight="1" x14ac:dyDescent="0.4">
      <c r="A59" s="188"/>
      <c r="B59" s="42" t="s">
        <v>270</v>
      </c>
      <c r="C59" s="37">
        <v>9410</v>
      </c>
      <c r="D59" s="66"/>
      <c r="E59" s="27">
        <v>1</v>
      </c>
      <c r="F59" s="226">
        <v>187.5</v>
      </c>
      <c r="G59" s="240">
        <f t="shared" si="5"/>
        <v>0</v>
      </c>
      <c r="H59" s="28">
        <v>2.35</v>
      </c>
      <c r="I59" s="265">
        <f t="shared" si="6"/>
        <v>0</v>
      </c>
      <c r="J59" s="29">
        <v>0.2</v>
      </c>
      <c r="K59" s="252">
        <f t="shared" si="7"/>
        <v>0</v>
      </c>
      <c r="N59" s="196"/>
      <c r="Q59" s="10" t="str">
        <f t="shared" si="2"/>
        <v xml:space="preserve"> </v>
      </c>
      <c r="R59" s="10" t="str">
        <f t="shared" si="3"/>
        <v xml:space="preserve"> </v>
      </c>
      <c r="S59" s="10">
        <f>COUNT($R$15:R59)</f>
        <v>0</v>
      </c>
    </row>
    <row r="60" spans="1:19" s="10" customFormat="1" ht="18" customHeight="1" x14ac:dyDescent="0.4">
      <c r="A60" s="188"/>
      <c r="B60" s="42" t="s">
        <v>271</v>
      </c>
      <c r="C60" s="37">
        <v>9510</v>
      </c>
      <c r="D60" s="66"/>
      <c r="E60" s="27">
        <v>1</v>
      </c>
      <c r="F60" s="226">
        <v>187.5</v>
      </c>
      <c r="G60" s="240">
        <f t="shared" si="5"/>
        <v>0</v>
      </c>
      <c r="H60" s="28">
        <v>2.4500000000000002</v>
      </c>
      <c r="I60" s="265">
        <f t="shared" si="6"/>
        <v>0</v>
      </c>
      <c r="J60" s="29">
        <v>0.2</v>
      </c>
      <c r="K60" s="252">
        <f t="shared" si="7"/>
        <v>0</v>
      </c>
      <c r="N60" s="196"/>
      <c r="Q60" s="10" t="str">
        <f t="shared" si="2"/>
        <v xml:space="preserve"> </v>
      </c>
      <c r="R60" s="10" t="str">
        <f t="shared" si="3"/>
        <v xml:space="preserve"> </v>
      </c>
      <c r="S60" s="10">
        <f>COUNT($R$15:R60)</f>
        <v>0</v>
      </c>
    </row>
    <row r="61" spans="1:19" s="10" customFormat="1" ht="18" customHeight="1" x14ac:dyDescent="0.4">
      <c r="A61" s="188"/>
      <c r="B61" s="42" t="s">
        <v>37</v>
      </c>
      <c r="C61" s="37">
        <v>9011</v>
      </c>
      <c r="D61" s="66"/>
      <c r="E61" s="27">
        <v>1</v>
      </c>
      <c r="F61" s="226">
        <v>187.5</v>
      </c>
      <c r="G61" s="240">
        <f t="shared" si="5"/>
        <v>0</v>
      </c>
      <c r="H61" s="28">
        <v>0.85</v>
      </c>
      <c r="I61" s="265">
        <f t="shared" si="6"/>
        <v>0</v>
      </c>
      <c r="J61" s="29">
        <v>0.2</v>
      </c>
      <c r="K61" s="252">
        <f t="shared" si="7"/>
        <v>0</v>
      </c>
      <c r="N61" s="196"/>
      <c r="Q61" s="10" t="str">
        <f t="shared" si="2"/>
        <v xml:space="preserve"> </v>
      </c>
      <c r="R61" s="10" t="str">
        <f t="shared" si="3"/>
        <v xml:space="preserve"> </v>
      </c>
      <c r="S61" s="10">
        <f>COUNT($R$15:R61)</f>
        <v>0</v>
      </c>
    </row>
    <row r="62" spans="1:19" s="10" customFormat="1" ht="18" customHeight="1" x14ac:dyDescent="0.4">
      <c r="A62" s="188"/>
      <c r="B62" s="42" t="s">
        <v>272</v>
      </c>
      <c r="C62" s="37">
        <v>9051</v>
      </c>
      <c r="D62" s="66"/>
      <c r="E62" s="27">
        <v>1</v>
      </c>
      <c r="F62" s="226">
        <v>1000</v>
      </c>
      <c r="G62" s="240">
        <f t="shared" si="5"/>
        <v>0</v>
      </c>
      <c r="H62" s="28">
        <v>49.05</v>
      </c>
      <c r="I62" s="265">
        <f t="shared" si="6"/>
        <v>0</v>
      </c>
      <c r="J62" s="29">
        <v>0.03</v>
      </c>
      <c r="K62" s="252">
        <f t="shared" si="7"/>
        <v>0</v>
      </c>
      <c r="N62" s="196"/>
      <c r="Q62" s="10" t="str">
        <f t="shared" si="2"/>
        <v xml:space="preserve"> </v>
      </c>
      <c r="R62" s="10" t="str">
        <f t="shared" si="3"/>
        <v xml:space="preserve"> </v>
      </c>
      <c r="S62" s="10">
        <f>COUNT($R$15:R62)</f>
        <v>0</v>
      </c>
    </row>
    <row r="63" spans="1:19" s="10" customFormat="1" ht="18" customHeight="1" x14ac:dyDescent="0.4">
      <c r="A63" s="188"/>
      <c r="B63" s="42" t="s">
        <v>273</v>
      </c>
      <c r="C63" s="37">
        <v>9170</v>
      </c>
      <c r="D63" s="66"/>
      <c r="E63" s="27">
        <v>1</v>
      </c>
      <c r="F63" s="226">
        <v>375</v>
      </c>
      <c r="G63" s="240">
        <f t="shared" si="5"/>
        <v>0</v>
      </c>
      <c r="H63" s="28">
        <v>15.6</v>
      </c>
      <c r="I63" s="265">
        <f t="shared" si="6"/>
        <v>0</v>
      </c>
      <c r="J63" s="29">
        <v>0.25</v>
      </c>
      <c r="K63" s="252">
        <f t="shared" si="7"/>
        <v>0</v>
      </c>
      <c r="N63" s="196"/>
      <c r="Q63" s="10" t="str">
        <f t="shared" si="2"/>
        <v xml:space="preserve"> </v>
      </c>
      <c r="R63" s="10" t="str">
        <f t="shared" si="3"/>
        <v xml:space="preserve"> </v>
      </c>
      <c r="S63" s="10">
        <f>COUNT($R$15:R63)</f>
        <v>0</v>
      </c>
    </row>
    <row r="64" spans="1:19" s="10" customFormat="1" ht="18" customHeight="1" x14ac:dyDescent="0.4">
      <c r="A64" s="188"/>
      <c r="B64" s="42" t="s">
        <v>274</v>
      </c>
      <c r="C64" s="37">
        <v>9871</v>
      </c>
      <c r="D64" s="66"/>
      <c r="E64" s="27">
        <v>1</v>
      </c>
      <c r="F64" s="226">
        <v>300</v>
      </c>
      <c r="G64" s="240">
        <f t="shared" si="5"/>
        <v>0</v>
      </c>
      <c r="H64" s="28">
        <v>16.5</v>
      </c>
      <c r="I64" s="265">
        <f t="shared" si="6"/>
        <v>0</v>
      </c>
      <c r="J64" s="29">
        <v>0.25</v>
      </c>
      <c r="K64" s="252">
        <f t="shared" si="7"/>
        <v>0</v>
      </c>
      <c r="N64" s="196"/>
      <c r="Q64" s="10" t="str">
        <f t="shared" si="2"/>
        <v xml:space="preserve"> </v>
      </c>
      <c r="R64" s="10" t="str">
        <f t="shared" si="3"/>
        <v xml:space="preserve"> </v>
      </c>
      <c r="S64" s="10">
        <f>COUNT($R$15:R64)</f>
        <v>0</v>
      </c>
    </row>
    <row r="65" spans="1:19" s="10" customFormat="1" ht="18" customHeight="1" x14ac:dyDescent="0.4">
      <c r="A65" s="188"/>
      <c r="B65" s="229" t="s">
        <v>275</v>
      </c>
      <c r="C65" s="47" t="s">
        <v>174</v>
      </c>
      <c r="D65" s="66"/>
      <c r="E65" s="27">
        <v>1</v>
      </c>
      <c r="F65" s="226">
        <v>300</v>
      </c>
      <c r="G65" s="240">
        <f t="shared" si="5"/>
        <v>0</v>
      </c>
      <c r="H65" s="28">
        <v>8.3775560000000002</v>
      </c>
      <c r="I65" s="265">
        <f t="shared" si="6"/>
        <v>0</v>
      </c>
      <c r="J65" s="29">
        <v>0.25</v>
      </c>
      <c r="K65" s="252">
        <f t="shared" si="7"/>
        <v>0</v>
      </c>
      <c r="N65" s="196"/>
      <c r="Q65" s="10" t="str">
        <f t="shared" si="2"/>
        <v xml:space="preserve"> </v>
      </c>
      <c r="R65" s="10" t="str">
        <f t="shared" si="3"/>
        <v xml:space="preserve"> </v>
      </c>
      <c r="S65" s="10">
        <f>COUNT($R$15:R65)</f>
        <v>0</v>
      </c>
    </row>
    <row r="66" spans="1:19" s="10" customFormat="1" ht="18" customHeight="1" x14ac:dyDescent="0.4">
      <c r="A66" s="188"/>
      <c r="B66" s="229" t="s">
        <v>402</v>
      </c>
      <c r="C66" s="47">
        <v>9279</v>
      </c>
      <c r="D66" s="66"/>
      <c r="E66" s="27">
        <v>1</v>
      </c>
      <c r="F66" s="226">
        <v>203.565</v>
      </c>
      <c r="G66" s="240">
        <f t="shared" ref="G66:G74" si="8">D66*ROUND(F66*(1-$B$7),2)</f>
        <v>0</v>
      </c>
      <c r="H66" s="28">
        <v>39.299999999999997</v>
      </c>
      <c r="I66" s="265">
        <f t="shared" si="6"/>
        <v>0</v>
      </c>
      <c r="J66" s="29">
        <v>0.35</v>
      </c>
      <c r="K66" s="252">
        <f t="shared" si="7"/>
        <v>0</v>
      </c>
      <c r="N66" s="196"/>
      <c r="Q66" s="10" t="str">
        <f t="shared" si="2"/>
        <v xml:space="preserve"> </v>
      </c>
      <c r="R66" s="10" t="str">
        <f t="shared" si="3"/>
        <v xml:space="preserve"> </v>
      </c>
      <c r="S66" s="10">
        <f>COUNT($R$15:R66)</f>
        <v>0</v>
      </c>
    </row>
    <row r="67" spans="1:19" s="10" customFormat="1" ht="18" customHeight="1" x14ac:dyDescent="0.4">
      <c r="A67" s="188"/>
      <c r="B67" s="229" t="s">
        <v>403</v>
      </c>
      <c r="C67" s="47">
        <v>9479</v>
      </c>
      <c r="D67" s="66"/>
      <c r="E67" s="27">
        <v>1</v>
      </c>
      <c r="F67" s="226">
        <v>198.03</v>
      </c>
      <c r="G67" s="240">
        <f t="shared" si="8"/>
        <v>0</v>
      </c>
      <c r="H67" s="28">
        <v>38.450000000000003</v>
      </c>
      <c r="I67" s="265">
        <f t="shared" si="6"/>
        <v>0</v>
      </c>
      <c r="J67" s="29">
        <v>0.35</v>
      </c>
      <c r="K67" s="252">
        <f t="shared" si="7"/>
        <v>0</v>
      </c>
      <c r="N67" s="196"/>
      <c r="Q67" s="10" t="str">
        <f t="shared" si="2"/>
        <v xml:space="preserve"> </v>
      </c>
      <c r="R67" s="10" t="str">
        <f t="shared" si="3"/>
        <v xml:space="preserve"> </v>
      </c>
      <c r="S67" s="10">
        <f>COUNT($R$15:R67)</f>
        <v>0</v>
      </c>
    </row>
    <row r="68" spans="1:19" s="10" customFormat="1" ht="18" customHeight="1" x14ac:dyDescent="0.4">
      <c r="A68" s="188"/>
      <c r="B68" s="229" t="s">
        <v>404</v>
      </c>
      <c r="C68" s="47">
        <v>9579</v>
      </c>
      <c r="D68" s="66"/>
      <c r="E68" s="27">
        <v>1</v>
      </c>
      <c r="F68" s="226">
        <v>198.03</v>
      </c>
      <c r="G68" s="240">
        <f t="shared" si="8"/>
        <v>0</v>
      </c>
      <c r="H68" s="28">
        <v>37.6</v>
      </c>
      <c r="I68" s="265">
        <f t="shared" si="6"/>
        <v>0</v>
      </c>
      <c r="J68" s="29">
        <v>0.35</v>
      </c>
      <c r="K68" s="252">
        <f t="shared" si="7"/>
        <v>0</v>
      </c>
      <c r="N68" s="196"/>
      <c r="Q68" s="10" t="str">
        <f t="shared" si="2"/>
        <v xml:space="preserve"> </v>
      </c>
      <c r="R68" s="10" t="str">
        <f t="shared" si="3"/>
        <v xml:space="preserve"> </v>
      </c>
      <c r="S68" s="10">
        <f>COUNT($R$15:R68)</f>
        <v>0</v>
      </c>
    </row>
    <row r="69" spans="1:19" s="10" customFormat="1" ht="18" customHeight="1" x14ac:dyDescent="0.4">
      <c r="A69" s="188"/>
      <c r="B69" s="229" t="s">
        <v>405</v>
      </c>
      <c r="C69" s="47">
        <v>9679</v>
      </c>
      <c r="D69" s="66"/>
      <c r="E69" s="27">
        <v>1</v>
      </c>
      <c r="F69" s="226">
        <v>198.03</v>
      </c>
      <c r="G69" s="240">
        <f t="shared" si="8"/>
        <v>0</v>
      </c>
      <c r="H69" s="28">
        <v>36.75</v>
      </c>
      <c r="I69" s="265">
        <f t="shared" si="6"/>
        <v>0</v>
      </c>
      <c r="J69" s="29">
        <v>0.35</v>
      </c>
      <c r="K69" s="252">
        <f t="shared" si="7"/>
        <v>0</v>
      </c>
      <c r="N69" s="196"/>
      <c r="Q69" s="10" t="str">
        <f t="shared" si="2"/>
        <v xml:space="preserve"> </v>
      </c>
      <c r="R69" s="10" t="str">
        <f t="shared" si="3"/>
        <v xml:space="preserve"> </v>
      </c>
      <c r="S69" s="10">
        <f>COUNT($R$15:R69)</f>
        <v>0</v>
      </c>
    </row>
    <row r="70" spans="1:19" s="10" customFormat="1" ht="18" customHeight="1" x14ac:dyDescent="0.4">
      <c r="A70" s="188"/>
      <c r="B70" s="229" t="s">
        <v>406</v>
      </c>
      <c r="C70" s="47">
        <v>9779</v>
      </c>
      <c r="D70" s="66"/>
      <c r="E70" s="27">
        <v>1</v>
      </c>
      <c r="F70" s="226">
        <v>198.03</v>
      </c>
      <c r="G70" s="240">
        <f t="shared" si="8"/>
        <v>0</v>
      </c>
      <c r="H70" s="28">
        <v>35.9</v>
      </c>
      <c r="I70" s="265">
        <f t="shared" si="6"/>
        <v>0</v>
      </c>
      <c r="J70" s="29">
        <v>0.35</v>
      </c>
      <c r="K70" s="252">
        <f t="shared" si="7"/>
        <v>0</v>
      </c>
      <c r="N70" s="196"/>
      <c r="Q70" s="10" t="str">
        <f t="shared" si="2"/>
        <v xml:space="preserve"> </v>
      </c>
      <c r="R70" s="10" t="str">
        <f t="shared" si="3"/>
        <v xml:space="preserve"> </v>
      </c>
      <c r="S70" s="10">
        <f>COUNT($R$15:R70)</f>
        <v>0</v>
      </c>
    </row>
    <row r="71" spans="1:19" s="10" customFormat="1" ht="18" customHeight="1" x14ac:dyDescent="0.4">
      <c r="A71" s="188"/>
      <c r="B71" s="229" t="s">
        <v>407</v>
      </c>
      <c r="C71" s="47">
        <v>9470</v>
      </c>
      <c r="D71" s="66"/>
      <c r="E71" s="27">
        <v>1</v>
      </c>
      <c r="F71" s="226">
        <v>395.75249999999994</v>
      </c>
      <c r="G71" s="240">
        <f t="shared" si="8"/>
        <v>0</v>
      </c>
      <c r="H71" s="28">
        <v>40.15</v>
      </c>
      <c r="I71" s="265">
        <f t="shared" si="6"/>
        <v>0</v>
      </c>
      <c r="J71" s="29">
        <v>0.35</v>
      </c>
      <c r="K71" s="252">
        <f t="shared" si="7"/>
        <v>0</v>
      </c>
      <c r="N71" s="196"/>
      <c r="Q71" s="10" t="str">
        <f t="shared" si="2"/>
        <v xml:space="preserve"> </v>
      </c>
      <c r="R71" s="10" t="str">
        <f t="shared" si="3"/>
        <v xml:space="preserve"> </v>
      </c>
      <c r="S71" s="10">
        <f>COUNT($R$15:R71)</f>
        <v>0</v>
      </c>
    </row>
    <row r="72" spans="1:19" s="10" customFormat="1" ht="18" customHeight="1" x14ac:dyDescent="0.4">
      <c r="A72" s="188"/>
      <c r="B72" s="229" t="s">
        <v>408</v>
      </c>
      <c r="C72" s="47">
        <v>9570</v>
      </c>
      <c r="D72" s="66"/>
      <c r="E72" s="27">
        <v>1</v>
      </c>
      <c r="F72" s="226">
        <v>395.75249999999994</v>
      </c>
      <c r="G72" s="240">
        <f t="shared" si="8"/>
        <v>0</v>
      </c>
      <c r="H72" s="28">
        <v>38.700000000000003</v>
      </c>
      <c r="I72" s="265">
        <f t="shared" si="6"/>
        <v>0</v>
      </c>
      <c r="J72" s="29">
        <v>0.35</v>
      </c>
      <c r="K72" s="252">
        <f t="shared" si="7"/>
        <v>0</v>
      </c>
      <c r="N72" s="196"/>
      <c r="Q72" s="10" t="str">
        <f t="shared" si="2"/>
        <v xml:space="preserve"> </v>
      </c>
      <c r="R72" s="10" t="str">
        <f t="shared" si="3"/>
        <v xml:space="preserve"> </v>
      </c>
      <c r="S72" s="10">
        <f>COUNT($R$15:R72)</f>
        <v>0</v>
      </c>
    </row>
    <row r="73" spans="1:19" s="10" customFormat="1" ht="18" customHeight="1" x14ac:dyDescent="0.4">
      <c r="A73" s="188"/>
      <c r="B73" s="229" t="s">
        <v>409</v>
      </c>
      <c r="C73" s="47">
        <v>9670</v>
      </c>
      <c r="D73" s="66"/>
      <c r="E73" s="27">
        <v>1</v>
      </c>
      <c r="F73" s="226">
        <v>395.75249999999994</v>
      </c>
      <c r="G73" s="240">
        <f t="shared" si="8"/>
        <v>0</v>
      </c>
      <c r="H73" s="28">
        <v>37.25</v>
      </c>
      <c r="I73" s="265">
        <f t="shared" si="6"/>
        <v>0</v>
      </c>
      <c r="J73" s="29">
        <v>0.35</v>
      </c>
      <c r="K73" s="252">
        <f t="shared" si="7"/>
        <v>0</v>
      </c>
      <c r="N73" s="196"/>
      <c r="Q73" s="10" t="str">
        <f t="shared" si="2"/>
        <v xml:space="preserve"> </v>
      </c>
      <c r="R73" s="10" t="str">
        <f t="shared" si="3"/>
        <v xml:space="preserve"> </v>
      </c>
      <c r="S73" s="10">
        <f>COUNT($R$15:R73)</f>
        <v>0</v>
      </c>
    </row>
    <row r="74" spans="1:19" s="10" customFormat="1" ht="18" customHeight="1" x14ac:dyDescent="0.4">
      <c r="A74" s="188"/>
      <c r="B74" s="229" t="s">
        <v>410</v>
      </c>
      <c r="C74" s="47">
        <v>9770</v>
      </c>
      <c r="D74" s="66"/>
      <c r="E74" s="27">
        <v>1</v>
      </c>
      <c r="F74" s="226">
        <v>395.75249999999994</v>
      </c>
      <c r="G74" s="240">
        <f t="shared" si="8"/>
        <v>0</v>
      </c>
      <c r="H74" s="28">
        <v>36.299999999999997</v>
      </c>
      <c r="I74" s="265">
        <f t="shared" si="6"/>
        <v>0</v>
      </c>
      <c r="J74" s="29">
        <v>0.35</v>
      </c>
      <c r="K74" s="252">
        <f t="shared" si="7"/>
        <v>0</v>
      </c>
      <c r="N74" s="196"/>
      <c r="Q74" s="10" t="str">
        <f t="shared" si="2"/>
        <v xml:space="preserve"> </v>
      </c>
      <c r="R74" s="10" t="str">
        <f t="shared" si="3"/>
        <v xml:space="preserve"> </v>
      </c>
      <c r="S74" s="10">
        <f>COUNT($R$15:R74)</f>
        <v>0</v>
      </c>
    </row>
    <row r="75" spans="1:19" s="10" customFormat="1" ht="18" customHeight="1" thickBot="1" x14ac:dyDescent="0.45">
      <c r="A75" s="188"/>
      <c r="B75" s="38" t="s">
        <v>277</v>
      </c>
      <c r="C75" s="39">
        <v>9122</v>
      </c>
      <c r="D75" s="68"/>
      <c r="E75" s="33">
        <v>1</v>
      </c>
      <c r="F75" s="227">
        <v>18.75</v>
      </c>
      <c r="G75" s="241">
        <f>D75*ROUND(F75*(1-$B$7),2)</f>
        <v>0</v>
      </c>
      <c r="H75" s="34">
        <v>1.1000000000000001</v>
      </c>
      <c r="I75" s="266">
        <f t="shared" si="6"/>
        <v>0</v>
      </c>
      <c r="J75" s="35">
        <v>0.1</v>
      </c>
      <c r="K75" s="253">
        <f t="shared" si="7"/>
        <v>0</v>
      </c>
      <c r="N75" s="196"/>
      <c r="Q75" s="10" t="str">
        <f t="shared" si="2"/>
        <v xml:space="preserve"> </v>
      </c>
      <c r="R75" s="10" t="str">
        <f t="shared" si="3"/>
        <v xml:space="preserve"> </v>
      </c>
      <c r="S75" s="10">
        <f>COUNT($R$15:R75)</f>
        <v>0</v>
      </c>
    </row>
    <row r="76" spans="1:19" s="10" customFormat="1" ht="18" customHeight="1" x14ac:dyDescent="0.4">
      <c r="A76" s="267" t="s">
        <v>155</v>
      </c>
      <c r="B76" s="23" t="s">
        <v>230</v>
      </c>
      <c r="C76" s="24">
        <v>8000</v>
      </c>
      <c r="D76" s="66"/>
      <c r="E76" s="27">
        <v>1</v>
      </c>
      <c r="F76" s="226">
        <v>300</v>
      </c>
      <c r="G76" s="240">
        <f>D76*ROUND(F76*(1-$B$7),2)</f>
        <v>0</v>
      </c>
      <c r="H76" s="40">
        <v>29.762369999999997</v>
      </c>
      <c r="I76" s="265">
        <f t="shared" si="6"/>
        <v>0</v>
      </c>
      <c r="J76" s="41">
        <v>0.1</v>
      </c>
      <c r="K76" s="252">
        <f t="shared" si="7"/>
        <v>0</v>
      </c>
      <c r="N76" s="196"/>
      <c r="Q76" s="10" t="str">
        <f t="shared" si="2"/>
        <v xml:space="preserve"> </v>
      </c>
      <c r="R76" s="10" t="str">
        <f t="shared" si="3"/>
        <v xml:space="preserve"> </v>
      </c>
      <c r="S76" s="10">
        <f>COUNT($R$15:R76)</f>
        <v>0</v>
      </c>
    </row>
    <row r="77" spans="1:19" s="10" customFormat="1" ht="18" customHeight="1" x14ac:dyDescent="0.4">
      <c r="A77" s="268"/>
      <c r="B77" s="180" t="s">
        <v>231</v>
      </c>
      <c r="C77" s="181">
        <v>8062</v>
      </c>
      <c r="D77" s="66"/>
      <c r="E77" s="27">
        <v>1</v>
      </c>
      <c r="F77" s="226">
        <v>325</v>
      </c>
      <c r="G77" s="240">
        <f t="shared" ref="G77:G106" si="9">D77*ROUND(F77*(1-$B$7),2)</f>
        <v>0</v>
      </c>
      <c r="H77" s="40">
        <v>29.762369999999997</v>
      </c>
      <c r="I77" s="265">
        <v>0</v>
      </c>
      <c r="J77" s="41">
        <v>0.1</v>
      </c>
      <c r="K77" s="252">
        <f t="shared" si="7"/>
        <v>0</v>
      </c>
      <c r="N77" s="196"/>
      <c r="Q77" s="10" t="str">
        <f t="shared" si="2"/>
        <v xml:space="preserve"> </v>
      </c>
      <c r="R77" s="10" t="str">
        <f t="shared" si="3"/>
        <v xml:space="preserve"> </v>
      </c>
      <c r="S77" s="10">
        <f>COUNT($R$15:R77)</f>
        <v>0</v>
      </c>
    </row>
    <row r="78" spans="1:19" s="10" customFormat="1" ht="18" customHeight="1" thickBot="1" x14ac:dyDescent="0.45">
      <c r="A78" s="269"/>
      <c r="B78" s="182" t="s">
        <v>257</v>
      </c>
      <c r="C78" s="183">
        <v>8061</v>
      </c>
      <c r="D78" s="66"/>
      <c r="E78" s="27">
        <v>1</v>
      </c>
      <c r="F78" s="226">
        <v>325</v>
      </c>
      <c r="G78" s="240">
        <f t="shared" si="9"/>
        <v>0</v>
      </c>
      <c r="H78" s="40">
        <v>29.76</v>
      </c>
      <c r="I78" s="265">
        <v>0</v>
      </c>
      <c r="J78" s="41">
        <v>0.1</v>
      </c>
      <c r="K78" s="252">
        <f t="shared" si="7"/>
        <v>0</v>
      </c>
      <c r="N78" s="196"/>
      <c r="Q78" s="10" t="str">
        <f t="shared" si="2"/>
        <v xml:space="preserve"> </v>
      </c>
      <c r="R78" s="10" t="str">
        <f t="shared" si="3"/>
        <v xml:space="preserve"> </v>
      </c>
      <c r="S78" s="10">
        <f>COUNT($R$15:R78)</f>
        <v>0</v>
      </c>
    </row>
    <row r="79" spans="1:19" s="10" customFormat="1" ht="18" customHeight="1" x14ac:dyDescent="0.4">
      <c r="A79" s="243"/>
      <c r="B79" s="30" t="s">
        <v>501</v>
      </c>
      <c r="C79" s="36">
        <v>8055</v>
      </c>
      <c r="D79" s="66"/>
      <c r="E79" s="27">
        <v>1</v>
      </c>
      <c r="F79" s="226">
        <v>625</v>
      </c>
      <c r="G79" s="240">
        <f t="shared" si="9"/>
        <v>0</v>
      </c>
      <c r="H79" s="40">
        <v>7.2</v>
      </c>
      <c r="I79" s="265">
        <v>0</v>
      </c>
      <c r="J79" s="41">
        <v>0.1</v>
      </c>
      <c r="K79" s="252">
        <f t="shared" si="7"/>
        <v>0</v>
      </c>
      <c r="N79" s="196"/>
      <c r="Q79" s="10" t="str">
        <f t="shared" ref="Q79:Q142" si="10">IF(D79&gt;0,S79," ")</f>
        <v xml:space="preserve"> </v>
      </c>
      <c r="R79" s="10" t="str">
        <f t="shared" ref="R79:R142" si="11">IF(D79&gt;0,1," ")</f>
        <v xml:space="preserve"> </v>
      </c>
      <c r="S79" s="10">
        <f>COUNT($R$15:R79)</f>
        <v>0</v>
      </c>
    </row>
    <row r="80" spans="1:19" s="10" customFormat="1" ht="18" customHeight="1" x14ac:dyDescent="0.4">
      <c r="A80" s="244"/>
      <c r="B80" s="42" t="s">
        <v>502</v>
      </c>
      <c r="C80" s="37">
        <v>8155</v>
      </c>
      <c r="D80" s="66"/>
      <c r="E80" s="27">
        <v>1</v>
      </c>
      <c r="F80" s="226">
        <v>1000</v>
      </c>
      <c r="G80" s="240">
        <f t="shared" si="9"/>
        <v>0</v>
      </c>
      <c r="H80" s="40">
        <v>35</v>
      </c>
      <c r="I80" s="265">
        <f t="shared" ref="I80:I115" si="12">H80*D80</f>
        <v>0</v>
      </c>
      <c r="J80" s="41">
        <v>0.1</v>
      </c>
      <c r="K80" s="252">
        <f t="shared" si="7"/>
        <v>0</v>
      </c>
      <c r="N80" s="196"/>
      <c r="Q80" s="10" t="str">
        <f t="shared" si="10"/>
        <v xml:space="preserve"> </v>
      </c>
      <c r="R80" s="10" t="str">
        <f t="shared" si="11"/>
        <v xml:space="preserve"> </v>
      </c>
      <c r="S80" s="10">
        <f>COUNT($R$15:R80)</f>
        <v>0</v>
      </c>
    </row>
    <row r="81" spans="1:19" s="10" customFormat="1" ht="18" customHeight="1" x14ac:dyDescent="0.4">
      <c r="A81" s="245"/>
      <c r="B81" s="42" t="s">
        <v>38</v>
      </c>
      <c r="C81" s="37">
        <v>8002</v>
      </c>
      <c r="D81" s="66"/>
      <c r="E81" s="27">
        <v>1</v>
      </c>
      <c r="F81" s="226">
        <v>67.5</v>
      </c>
      <c r="G81" s="240">
        <f t="shared" si="9"/>
        <v>0</v>
      </c>
      <c r="H81" s="40">
        <v>3.9</v>
      </c>
      <c r="I81" s="265">
        <f t="shared" si="12"/>
        <v>0</v>
      </c>
      <c r="J81" s="41">
        <v>0.15</v>
      </c>
      <c r="K81" s="252">
        <f t="shared" si="7"/>
        <v>0</v>
      </c>
      <c r="N81" s="196"/>
      <c r="Q81" s="10" t="str">
        <f t="shared" si="10"/>
        <v xml:space="preserve"> </v>
      </c>
      <c r="R81" s="10" t="str">
        <f t="shared" si="11"/>
        <v xml:space="preserve"> </v>
      </c>
      <c r="S81" s="10">
        <f>COUNT($R$15:R81)</f>
        <v>0</v>
      </c>
    </row>
    <row r="82" spans="1:19" s="10" customFormat="1" ht="18" customHeight="1" x14ac:dyDescent="0.4">
      <c r="A82" s="245"/>
      <c r="B82" s="42" t="s">
        <v>350</v>
      </c>
      <c r="C82" s="31" t="s">
        <v>213</v>
      </c>
      <c r="D82" s="67">
        <f>(D79*2)+(D80*2)+(D83*2)+(D84*2)+(D85*3)+(D86*3)+(D87*2)+(D88*2)+(D89*2)+(D90*2)+(D91)+(D92)+(D93)+(D98*2)+(D99)+(D27)+(D28)+(D64)+(D55)+(D52)+(D138)+ (D107)+D53</f>
        <v>0</v>
      </c>
      <c r="E82" s="27">
        <v>1</v>
      </c>
      <c r="F82" s="226">
        <v>0</v>
      </c>
      <c r="G82" s="240">
        <f t="shared" si="9"/>
        <v>0</v>
      </c>
      <c r="H82" s="40">
        <v>3.9</v>
      </c>
      <c r="I82" s="265">
        <f t="shared" si="12"/>
        <v>0</v>
      </c>
      <c r="J82" s="41">
        <v>0.15</v>
      </c>
      <c r="K82" s="252">
        <f t="shared" si="7"/>
        <v>0</v>
      </c>
      <c r="N82" s="196"/>
      <c r="Q82" s="10" t="str">
        <f t="shared" si="10"/>
        <v xml:space="preserve"> </v>
      </c>
      <c r="R82" s="10" t="str">
        <f t="shared" si="11"/>
        <v xml:space="preserve"> </v>
      </c>
      <c r="S82" s="10">
        <f>COUNT($R$15:R82)</f>
        <v>0</v>
      </c>
    </row>
    <row r="83" spans="1:19" s="10" customFormat="1" ht="18" customHeight="1" x14ac:dyDescent="0.4">
      <c r="A83" s="245"/>
      <c r="B83" s="42" t="s">
        <v>278</v>
      </c>
      <c r="C83" s="37">
        <v>8003</v>
      </c>
      <c r="D83" s="66"/>
      <c r="E83" s="27">
        <v>1</v>
      </c>
      <c r="F83" s="226">
        <v>225</v>
      </c>
      <c r="G83" s="240">
        <f t="shared" si="9"/>
        <v>0</v>
      </c>
      <c r="H83" s="40">
        <v>2.1</v>
      </c>
      <c r="I83" s="265">
        <f t="shared" si="12"/>
        <v>0</v>
      </c>
      <c r="J83" s="41">
        <v>0.02</v>
      </c>
      <c r="K83" s="252">
        <f t="shared" si="7"/>
        <v>0</v>
      </c>
      <c r="N83" s="196"/>
      <c r="Q83" s="10" t="str">
        <f t="shared" si="10"/>
        <v xml:space="preserve"> </v>
      </c>
      <c r="R83" s="10" t="str">
        <f t="shared" si="11"/>
        <v xml:space="preserve"> </v>
      </c>
      <c r="S83" s="10">
        <f>COUNT($R$15:R83)</f>
        <v>0</v>
      </c>
    </row>
    <row r="84" spans="1:19" s="10" customFormat="1" ht="18" customHeight="1" x14ac:dyDescent="0.4">
      <c r="A84" s="188"/>
      <c r="B84" s="42" t="s">
        <v>279</v>
      </c>
      <c r="C84" s="37">
        <v>8004</v>
      </c>
      <c r="D84" s="66"/>
      <c r="E84" s="27">
        <v>1</v>
      </c>
      <c r="F84" s="226">
        <v>232.5</v>
      </c>
      <c r="G84" s="240">
        <f t="shared" si="9"/>
        <v>0</v>
      </c>
      <c r="H84" s="40">
        <v>1.8</v>
      </c>
      <c r="I84" s="265">
        <f t="shared" si="12"/>
        <v>0</v>
      </c>
      <c r="J84" s="41">
        <v>0.02</v>
      </c>
      <c r="K84" s="252">
        <f t="shared" si="7"/>
        <v>0</v>
      </c>
      <c r="N84" s="196"/>
      <c r="Q84" s="10" t="str">
        <f t="shared" si="10"/>
        <v xml:space="preserve"> </v>
      </c>
      <c r="R84" s="10" t="str">
        <f t="shared" si="11"/>
        <v xml:space="preserve"> </v>
      </c>
      <c r="S84" s="10">
        <f>COUNT($R$15:R84)</f>
        <v>0</v>
      </c>
    </row>
    <row r="85" spans="1:19" s="10" customFormat="1" ht="18" customHeight="1" x14ac:dyDescent="0.4">
      <c r="A85" s="188"/>
      <c r="B85" s="42" t="s">
        <v>39</v>
      </c>
      <c r="C85" s="37">
        <v>8005</v>
      </c>
      <c r="D85" s="66"/>
      <c r="E85" s="27">
        <v>1</v>
      </c>
      <c r="F85" s="226">
        <v>362.5</v>
      </c>
      <c r="G85" s="240">
        <f t="shared" si="9"/>
        <v>0</v>
      </c>
      <c r="H85" s="40">
        <v>3.25</v>
      </c>
      <c r="I85" s="265">
        <f t="shared" si="12"/>
        <v>0</v>
      </c>
      <c r="J85" s="41">
        <v>0.02</v>
      </c>
      <c r="K85" s="252">
        <f t="shared" si="7"/>
        <v>0</v>
      </c>
      <c r="N85" s="196"/>
      <c r="Q85" s="10" t="str">
        <f t="shared" si="10"/>
        <v xml:space="preserve"> </v>
      </c>
      <c r="R85" s="10" t="str">
        <f t="shared" si="11"/>
        <v xml:space="preserve"> </v>
      </c>
      <c r="S85" s="10">
        <f>COUNT($R$15:R85)</f>
        <v>0</v>
      </c>
    </row>
    <row r="86" spans="1:19" s="10" customFormat="1" ht="18" customHeight="1" x14ac:dyDescent="0.4">
      <c r="A86" s="188"/>
      <c r="B86" s="42" t="s">
        <v>479</v>
      </c>
      <c r="C86" s="37">
        <v>8009</v>
      </c>
      <c r="D86" s="66"/>
      <c r="E86" s="27">
        <v>1</v>
      </c>
      <c r="F86" s="226">
        <v>385</v>
      </c>
      <c r="G86" s="240">
        <f t="shared" si="9"/>
        <v>0</v>
      </c>
      <c r="H86" s="40">
        <v>5.05</v>
      </c>
      <c r="I86" s="265">
        <f t="shared" si="12"/>
        <v>0</v>
      </c>
      <c r="J86" s="41">
        <v>0.02</v>
      </c>
      <c r="K86" s="252">
        <f t="shared" si="7"/>
        <v>0</v>
      </c>
      <c r="N86" s="196"/>
      <c r="Q86" s="10" t="str">
        <f t="shared" si="10"/>
        <v xml:space="preserve"> </v>
      </c>
      <c r="R86" s="10" t="str">
        <f t="shared" si="11"/>
        <v xml:space="preserve"> </v>
      </c>
      <c r="S86" s="10">
        <f>COUNT($R$15:R86)</f>
        <v>0</v>
      </c>
    </row>
    <row r="87" spans="1:19" s="10" customFormat="1" ht="18" customHeight="1" x14ac:dyDescent="0.4">
      <c r="A87" s="188"/>
      <c r="B87" s="42" t="s">
        <v>40</v>
      </c>
      <c r="C87" s="37">
        <v>8507</v>
      </c>
      <c r="D87" s="66"/>
      <c r="E87" s="27">
        <v>1</v>
      </c>
      <c r="F87" s="226">
        <v>275</v>
      </c>
      <c r="G87" s="240">
        <f t="shared" si="9"/>
        <v>0</v>
      </c>
      <c r="H87" s="40">
        <v>2.95</v>
      </c>
      <c r="I87" s="265">
        <f t="shared" si="12"/>
        <v>0</v>
      </c>
      <c r="J87" s="41">
        <v>0.08</v>
      </c>
      <c r="K87" s="252">
        <f t="shared" si="7"/>
        <v>0</v>
      </c>
      <c r="N87" s="196"/>
      <c r="Q87" s="10" t="str">
        <f t="shared" si="10"/>
        <v xml:space="preserve"> </v>
      </c>
      <c r="R87" s="10" t="str">
        <f t="shared" si="11"/>
        <v xml:space="preserve"> </v>
      </c>
      <c r="S87" s="10">
        <f>COUNT($R$15:R87)</f>
        <v>0</v>
      </c>
    </row>
    <row r="88" spans="1:19" s="10" customFormat="1" ht="18" customHeight="1" x14ac:dyDescent="0.4">
      <c r="A88" s="188"/>
      <c r="B88" s="42" t="s">
        <v>41</v>
      </c>
      <c r="C88" s="37">
        <v>8607</v>
      </c>
      <c r="D88" s="66"/>
      <c r="E88" s="27">
        <v>1</v>
      </c>
      <c r="F88" s="226">
        <v>287.5</v>
      </c>
      <c r="G88" s="240">
        <f t="shared" si="9"/>
        <v>0</v>
      </c>
      <c r="H88" s="40">
        <v>2.4500000000000002</v>
      </c>
      <c r="I88" s="265">
        <f t="shared" si="12"/>
        <v>0</v>
      </c>
      <c r="J88" s="41">
        <v>0.02</v>
      </c>
      <c r="K88" s="252">
        <f t="shared" si="7"/>
        <v>0</v>
      </c>
      <c r="N88" s="196"/>
      <c r="Q88" s="10" t="str">
        <f t="shared" si="10"/>
        <v xml:space="preserve"> </v>
      </c>
      <c r="R88" s="10" t="str">
        <f t="shared" si="11"/>
        <v xml:space="preserve"> </v>
      </c>
      <c r="S88" s="10">
        <f>COUNT($R$15:R88)</f>
        <v>0</v>
      </c>
    </row>
    <row r="89" spans="1:19" s="10" customFormat="1" ht="18" customHeight="1" x14ac:dyDescent="0.4">
      <c r="A89" s="188"/>
      <c r="B89" s="42" t="s">
        <v>42</v>
      </c>
      <c r="C89" s="36">
        <v>8707</v>
      </c>
      <c r="D89" s="66"/>
      <c r="E89" s="27">
        <v>1</v>
      </c>
      <c r="F89" s="226">
        <v>312.5</v>
      </c>
      <c r="G89" s="240">
        <f t="shared" si="9"/>
        <v>0</v>
      </c>
      <c r="H89" s="40">
        <v>2.6</v>
      </c>
      <c r="I89" s="265">
        <f t="shared" si="12"/>
        <v>0</v>
      </c>
      <c r="J89" s="41">
        <v>0.02</v>
      </c>
      <c r="K89" s="252">
        <f t="shared" ref="K89:K117" si="13">J89*D89</f>
        <v>0</v>
      </c>
      <c r="N89" s="196"/>
      <c r="Q89" s="10" t="str">
        <f t="shared" si="10"/>
        <v xml:space="preserve"> </v>
      </c>
      <c r="R89" s="10" t="str">
        <f t="shared" si="11"/>
        <v xml:space="preserve"> </v>
      </c>
      <c r="S89" s="10">
        <f>COUNT($R$15:R89)</f>
        <v>0</v>
      </c>
    </row>
    <row r="90" spans="1:19" s="10" customFormat="1" ht="18" customHeight="1" x14ac:dyDescent="0.4">
      <c r="A90" s="188"/>
      <c r="B90" s="42" t="s">
        <v>480</v>
      </c>
      <c r="C90" s="36">
        <v>8712</v>
      </c>
      <c r="D90" s="66"/>
      <c r="E90" s="27">
        <v>1</v>
      </c>
      <c r="F90" s="226">
        <v>350</v>
      </c>
      <c r="G90" s="240">
        <f t="shared" si="9"/>
        <v>0</v>
      </c>
      <c r="H90" s="40">
        <v>4.3499999999999996</v>
      </c>
      <c r="I90" s="265">
        <f t="shared" si="12"/>
        <v>0</v>
      </c>
      <c r="J90" s="41">
        <v>0.02</v>
      </c>
      <c r="K90" s="252">
        <f t="shared" si="13"/>
        <v>0</v>
      </c>
      <c r="N90" s="196"/>
      <c r="Q90" s="10" t="str">
        <f t="shared" si="10"/>
        <v xml:space="preserve"> </v>
      </c>
      <c r="R90" s="10" t="str">
        <f t="shared" si="11"/>
        <v xml:space="preserve"> </v>
      </c>
      <c r="S90" s="10">
        <f>COUNT($R$15:R90)</f>
        <v>0</v>
      </c>
    </row>
    <row r="91" spans="1:19" s="10" customFormat="1" ht="18" customHeight="1" x14ac:dyDescent="0.4">
      <c r="A91" s="188"/>
      <c r="B91" s="42" t="s">
        <v>43</v>
      </c>
      <c r="C91" s="37">
        <v>8621</v>
      </c>
      <c r="D91" s="66"/>
      <c r="E91" s="27">
        <v>1</v>
      </c>
      <c r="F91" s="226">
        <v>220</v>
      </c>
      <c r="G91" s="240">
        <f t="shared" si="9"/>
        <v>0</v>
      </c>
      <c r="H91" s="40">
        <v>1.25</v>
      </c>
      <c r="I91" s="265">
        <f t="shared" si="12"/>
        <v>0</v>
      </c>
      <c r="J91" s="41">
        <v>0.02</v>
      </c>
      <c r="K91" s="252">
        <f t="shared" si="13"/>
        <v>0</v>
      </c>
      <c r="N91" s="196"/>
      <c r="Q91" s="10" t="str">
        <f t="shared" si="10"/>
        <v xml:space="preserve"> </v>
      </c>
      <c r="R91" s="10" t="str">
        <f t="shared" si="11"/>
        <v xml:space="preserve"> </v>
      </c>
      <c r="S91" s="10">
        <f>COUNT($R$15:R91)</f>
        <v>0</v>
      </c>
    </row>
    <row r="92" spans="1:19" s="10" customFormat="1" ht="18" customHeight="1" x14ac:dyDescent="0.4">
      <c r="A92" s="188"/>
      <c r="B92" s="42" t="s">
        <v>44</v>
      </c>
      <c r="C92" s="37">
        <v>8721</v>
      </c>
      <c r="D92" s="66"/>
      <c r="E92" s="27">
        <v>1</v>
      </c>
      <c r="F92" s="226">
        <v>220</v>
      </c>
      <c r="G92" s="240">
        <f t="shared" si="9"/>
        <v>0</v>
      </c>
      <c r="H92" s="40">
        <v>1.1499999999999999</v>
      </c>
      <c r="I92" s="265">
        <f t="shared" si="12"/>
        <v>0</v>
      </c>
      <c r="J92" s="41">
        <v>0.02</v>
      </c>
      <c r="K92" s="252">
        <f t="shared" si="13"/>
        <v>0</v>
      </c>
      <c r="N92" s="196"/>
      <c r="Q92" s="10" t="str">
        <f t="shared" si="10"/>
        <v xml:space="preserve"> </v>
      </c>
      <c r="R92" s="10" t="str">
        <f t="shared" si="11"/>
        <v xml:space="preserve"> </v>
      </c>
      <c r="S92" s="10">
        <f>COUNT($R$15:R92)</f>
        <v>0</v>
      </c>
    </row>
    <row r="93" spans="1:19" s="10" customFormat="1" ht="18" customHeight="1" x14ac:dyDescent="0.4">
      <c r="A93" s="188"/>
      <c r="B93" s="42" t="s">
        <v>45</v>
      </c>
      <c r="C93" s="37">
        <v>8006</v>
      </c>
      <c r="D93" s="66"/>
      <c r="E93" s="27">
        <v>1</v>
      </c>
      <c r="F93" s="226">
        <v>150</v>
      </c>
      <c r="G93" s="240">
        <f t="shared" si="9"/>
        <v>0</v>
      </c>
      <c r="H93" s="40">
        <v>1.45</v>
      </c>
      <c r="I93" s="265">
        <f t="shared" si="12"/>
        <v>0</v>
      </c>
      <c r="J93" s="41">
        <v>0.02</v>
      </c>
      <c r="K93" s="252">
        <f t="shared" si="13"/>
        <v>0</v>
      </c>
      <c r="N93" s="196"/>
      <c r="Q93" s="10" t="str">
        <f t="shared" si="10"/>
        <v xml:space="preserve"> </v>
      </c>
      <c r="R93" s="10" t="str">
        <f t="shared" si="11"/>
        <v xml:space="preserve"> </v>
      </c>
      <c r="S93" s="10">
        <f>COUNT($R$15:R93)</f>
        <v>0</v>
      </c>
    </row>
    <row r="94" spans="1:19" s="10" customFormat="1" ht="18" customHeight="1" x14ac:dyDescent="0.4">
      <c r="A94" s="188"/>
      <c r="B94" s="42" t="s">
        <v>46</v>
      </c>
      <c r="C94" s="37">
        <v>8110</v>
      </c>
      <c r="D94" s="66"/>
      <c r="E94" s="27">
        <v>1</v>
      </c>
      <c r="F94" s="226">
        <v>112.5</v>
      </c>
      <c r="G94" s="240">
        <f t="shared" si="9"/>
        <v>0</v>
      </c>
      <c r="H94" s="40">
        <v>1.05</v>
      </c>
      <c r="I94" s="265">
        <f t="shared" si="12"/>
        <v>0</v>
      </c>
      <c r="J94" s="41">
        <v>0.2</v>
      </c>
      <c r="K94" s="252">
        <f t="shared" si="13"/>
        <v>0</v>
      </c>
      <c r="N94" s="196"/>
      <c r="Q94" s="10" t="str">
        <f t="shared" si="10"/>
        <v xml:space="preserve"> </v>
      </c>
      <c r="R94" s="10" t="str">
        <f t="shared" si="11"/>
        <v xml:space="preserve"> </v>
      </c>
      <c r="S94" s="10">
        <f>COUNT($R$15:R94)</f>
        <v>0</v>
      </c>
    </row>
    <row r="95" spans="1:19" s="10" customFormat="1" ht="18" customHeight="1" x14ac:dyDescent="0.4">
      <c r="A95" s="188"/>
      <c r="B95" s="42" t="s">
        <v>47</v>
      </c>
      <c r="C95" s="37">
        <v>8210</v>
      </c>
      <c r="D95" s="66"/>
      <c r="E95" s="27">
        <v>1</v>
      </c>
      <c r="F95" s="226">
        <v>112.5</v>
      </c>
      <c r="G95" s="240">
        <f t="shared" si="9"/>
        <v>0</v>
      </c>
      <c r="H95" s="40">
        <v>1.05</v>
      </c>
      <c r="I95" s="265">
        <f t="shared" si="12"/>
        <v>0</v>
      </c>
      <c r="J95" s="41">
        <v>0.2</v>
      </c>
      <c r="K95" s="252">
        <f t="shared" si="13"/>
        <v>0</v>
      </c>
      <c r="N95" s="196"/>
      <c r="Q95" s="10" t="str">
        <f t="shared" si="10"/>
        <v xml:space="preserve"> </v>
      </c>
      <c r="R95" s="10" t="str">
        <f t="shared" si="11"/>
        <v xml:space="preserve"> </v>
      </c>
      <c r="S95" s="10">
        <f>COUNT($R$15:R95)</f>
        <v>0</v>
      </c>
    </row>
    <row r="96" spans="1:19" s="10" customFormat="1" ht="18" customHeight="1" x14ac:dyDescent="0.4">
      <c r="A96" s="188"/>
      <c r="B96" s="42" t="s">
        <v>280</v>
      </c>
      <c r="C96" s="37">
        <v>8410</v>
      </c>
      <c r="D96" s="66"/>
      <c r="E96" s="27">
        <v>1</v>
      </c>
      <c r="F96" s="226">
        <v>112.5</v>
      </c>
      <c r="G96" s="240">
        <f t="shared" si="9"/>
        <v>0</v>
      </c>
      <c r="H96" s="40">
        <v>1.5</v>
      </c>
      <c r="I96" s="265">
        <f t="shared" si="12"/>
        <v>0</v>
      </c>
      <c r="J96" s="41">
        <v>0.2</v>
      </c>
      <c r="K96" s="252">
        <f t="shared" si="13"/>
        <v>0</v>
      </c>
      <c r="N96" s="196"/>
      <c r="Q96" s="10" t="str">
        <f t="shared" si="10"/>
        <v xml:space="preserve"> </v>
      </c>
      <c r="R96" s="10" t="str">
        <f t="shared" si="11"/>
        <v xml:space="preserve"> </v>
      </c>
      <c r="S96" s="10">
        <f>COUNT($R$15:R96)</f>
        <v>0</v>
      </c>
    </row>
    <row r="97" spans="1:19" s="10" customFormat="1" ht="18" customHeight="1" x14ac:dyDescent="0.4">
      <c r="A97" s="188"/>
      <c r="B97" s="42" t="s">
        <v>48</v>
      </c>
      <c r="C97" s="37">
        <v>8011</v>
      </c>
      <c r="D97" s="66"/>
      <c r="E97" s="27">
        <v>1</v>
      </c>
      <c r="F97" s="226">
        <v>112.5</v>
      </c>
      <c r="G97" s="240">
        <f t="shared" si="9"/>
        <v>0</v>
      </c>
      <c r="H97" s="40">
        <v>0.7</v>
      </c>
      <c r="I97" s="265">
        <f t="shared" si="12"/>
        <v>0</v>
      </c>
      <c r="J97" s="41">
        <v>0.2</v>
      </c>
      <c r="K97" s="252">
        <f t="shared" si="13"/>
        <v>0</v>
      </c>
      <c r="N97" s="196"/>
      <c r="Q97" s="10" t="str">
        <f t="shared" si="10"/>
        <v xml:space="preserve"> </v>
      </c>
      <c r="R97" s="10" t="str">
        <f t="shared" si="11"/>
        <v xml:space="preserve"> </v>
      </c>
      <c r="S97" s="10">
        <f>COUNT($R$15:R97)</f>
        <v>0</v>
      </c>
    </row>
    <row r="98" spans="1:19" s="10" customFormat="1" ht="18" customHeight="1" x14ac:dyDescent="0.4">
      <c r="A98" s="188"/>
      <c r="B98" s="42" t="s">
        <v>281</v>
      </c>
      <c r="C98" s="36">
        <v>8051</v>
      </c>
      <c r="D98" s="66"/>
      <c r="E98" s="27">
        <v>1</v>
      </c>
      <c r="F98" s="226">
        <v>820</v>
      </c>
      <c r="G98" s="240">
        <f t="shared" si="9"/>
        <v>0</v>
      </c>
      <c r="H98" s="40">
        <v>33</v>
      </c>
      <c r="I98" s="265">
        <f t="shared" si="12"/>
        <v>0</v>
      </c>
      <c r="J98" s="41">
        <v>0.03</v>
      </c>
      <c r="K98" s="252">
        <f t="shared" si="13"/>
        <v>0</v>
      </c>
      <c r="N98" s="196"/>
      <c r="Q98" s="10" t="str">
        <f t="shared" si="10"/>
        <v xml:space="preserve"> </v>
      </c>
      <c r="R98" s="10" t="str">
        <f t="shared" si="11"/>
        <v xml:space="preserve"> </v>
      </c>
      <c r="S98" s="10">
        <f>COUNT($R$15:R98)</f>
        <v>0</v>
      </c>
    </row>
    <row r="99" spans="1:19" s="10" customFormat="1" ht="18" customHeight="1" x14ac:dyDescent="0.4">
      <c r="A99" s="188"/>
      <c r="B99" s="42" t="s">
        <v>282</v>
      </c>
      <c r="C99" s="37">
        <v>8170</v>
      </c>
      <c r="D99" s="66"/>
      <c r="E99" s="27">
        <v>1</v>
      </c>
      <c r="F99" s="226">
        <v>325</v>
      </c>
      <c r="G99" s="240">
        <f t="shared" si="9"/>
        <v>0</v>
      </c>
      <c r="H99" s="40">
        <v>9.8000000000000007</v>
      </c>
      <c r="I99" s="265">
        <f t="shared" si="12"/>
        <v>0</v>
      </c>
      <c r="J99" s="41">
        <v>0.25</v>
      </c>
      <c r="K99" s="252">
        <f t="shared" si="13"/>
        <v>0</v>
      </c>
      <c r="N99" s="196"/>
      <c r="Q99" s="10" t="str">
        <f t="shared" si="10"/>
        <v xml:space="preserve"> </v>
      </c>
      <c r="R99" s="10" t="str">
        <f t="shared" si="11"/>
        <v xml:space="preserve"> </v>
      </c>
      <c r="S99" s="10">
        <f>COUNT($R$15:R99)</f>
        <v>0</v>
      </c>
    </row>
    <row r="100" spans="1:19" s="10" customFormat="1" ht="18" customHeight="1" x14ac:dyDescent="0.4">
      <c r="A100" s="188"/>
      <c r="B100" s="42" t="s">
        <v>283</v>
      </c>
      <c r="C100" s="37">
        <v>8671</v>
      </c>
      <c r="D100" s="66"/>
      <c r="E100" s="27">
        <v>1</v>
      </c>
      <c r="F100" s="226">
        <v>325</v>
      </c>
      <c r="G100" s="240">
        <f t="shared" si="9"/>
        <v>0</v>
      </c>
      <c r="H100" s="40">
        <v>9.5</v>
      </c>
      <c r="I100" s="265">
        <f t="shared" si="12"/>
        <v>0</v>
      </c>
      <c r="J100" s="41">
        <v>0.25</v>
      </c>
      <c r="K100" s="252">
        <f t="shared" si="13"/>
        <v>0</v>
      </c>
      <c r="N100" s="196"/>
      <c r="Q100" s="10" t="str">
        <f t="shared" si="10"/>
        <v xml:space="preserve"> </v>
      </c>
      <c r="R100" s="10" t="str">
        <f t="shared" si="11"/>
        <v xml:space="preserve"> </v>
      </c>
      <c r="S100" s="10">
        <f>COUNT($R$15:R100)</f>
        <v>0</v>
      </c>
    </row>
    <row r="101" spans="1:19" s="10" customFormat="1" ht="18" customHeight="1" x14ac:dyDescent="0.4">
      <c r="A101" s="188"/>
      <c r="B101" s="42" t="s">
        <v>284</v>
      </c>
      <c r="C101" s="37">
        <v>8771</v>
      </c>
      <c r="D101" s="66"/>
      <c r="E101" s="27">
        <v>1</v>
      </c>
      <c r="F101" s="226">
        <v>325</v>
      </c>
      <c r="G101" s="240">
        <f t="shared" si="9"/>
        <v>0</v>
      </c>
      <c r="H101" s="40">
        <v>9.35</v>
      </c>
      <c r="I101" s="265">
        <f t="shared" si="12"/>
        <v>0</v>
      </c>
      <c r="J101" s="41">
        <v>0.25</v>
      </c>
      <c r="K101" s="252">
        <f t="shared" si="13"/>
        <v>0</v>
      </c>
      <c r="N101" s="196"/>
      <c r="Q101" s="10" t="str">
        <f t="shared" si="10"/>
        <v xml:space="preserve"> </v>
      </c>
      <c r="R101" s="10" t="str">
        <f t="shared" si="11"/>
        <v xml:space="preserve"> </v>
      </c>
      <c r="S101" s="10">
        <f>COUNT($R$15:R101)</f>
        <v>0</v>
      </c>
    </row>
    <row r="102" spans="1:19" s="10" customFormat="1" ht="18" customHeight="1" x14ac:dyDescent="0.4">
      <c r="A102" s="188"/>
      <c r="B102" s="42" t="s">
        <v>411</v>
      </c>
      <c r="C102" s="37">
        <v>8479</v>
      </c>
      <c r="D102" s="66"/>
      <c r="E102" s="27">
        <v>1</v>
      </c>
      <c r="F102" s="226">
        <v>124.22999999999998</v>
      </c>
      <c r="G102" s="240">
        <f t="shared" si="9"/>
        <v>0</v>
      </c>
      <c r="H102" s="40">
        <v>21.65</v>
      </c>
      <c r="I102" s="265">
        <f t="shared" si="12"/>
        <v>0</v>
      </c>
      <c r="J102" s="41">
        <v>0.35</v>
      </c>
      <c r="K102" s="252">
        <f t="shared" si="13"/>
        <v>0</v>
      </c>
      <c r="N102" s="196"/>
      <c r="Q102" s="10" t="str">
        <f t="shared" si="10"/>
        <v xml:space="preserve"> </v>
      </c>
      <c r="R102" s="10" t="str">
        <f t="shared" si="11"/>
        <v xml:space="preserve"> </v>
      </c>
      <c r="S102" s="10">
        <f>COUNT($R$15:R102)</f>
        <v>0</v>
      </c>
    </row>
    <row r="103" spans="1:19" s="10" customFormat="1" ht="18" customHeight="1" x14ac:dyDescent="0.4">
      <c r="A103" s="188"/>
      <c r="B103" s="42" t="s">
        <v>412</v>
      </c>
      <c r="C103" s="37">
        <v>8579</v>
      </c>
      <c r="D103" s="66"/>
      <c r="E103" s="27">
        <v>1</v>
      </c>
      <c r="F103" s="226">
        <v>124.22999999999998</v>
      </c>
      <c r="G103" s="240">
        <f t="shared" si="9"/>
        <v>0</v>
      </c>
      <c r="H103" s="40">
        <v>21.2</v>
      </c>
      <c r="I103" s="265">
        <f t="shared" si="12"/>
        <v>0</v>
      </c>
      <c r="J103" s="41">
        <v>0.35</v>
      </c>
      <c r="K103" s="252">
        <f t="shared" si="13"/>
        <v>0</v>
      </c>
      <c r="N103" s="196"/>
      <c r="Q103" s="10" t="str">
        <f t="shared" si="10"/>
        <v xml:space="preserve"> </v>
      </c>
      <c r="R103" s="10" t="str">
        <f t="shared" si="11"/>
        <v xml:space="preserve"> </v>
      </c>
      <c r="S103" s="10">
        <f>COUNT($R$15:R103)</f>
        <v>0</v>
      </c>
    </row>
    <row r="104" spans="1:19" s="10" customFormat="1" ht="18" customHeight="1" x14ac:dyDescent="0.4">
      <c r="A104" s="188"/>
      <c r="B104" s="42" t="s">
        <v>413</v>
      </c>
      <c r="C104" s="37">
        <v>8470</v>
      </c>
      <c r="D104" s="66"/>
      <c r="E104" s="27">
        <v>1</v>
      </c>
      <c r="F104" s="226">
        <v>191.87999999999997</v>
      </c>
      <c r="G104" s="240">
        <f t="shared" si="9"/>
        <v>0</v>
      </c>
      <c r="H104" s="40">
        <v>23.25</v>
      </c>
      <c r="I104" s="265">
        <f t="shared" si="12"/>
        <v>0</v>
      </c>
      <c r="J104" s="41">
        <v>0.35</v>
      </c>
      <c r="K104" s="252">
        <f t="shared" si="13"/>
        <v>0</v>
      </c>
      <c r="N104" s="196"/>
      <c r="Q104" s="10" t="str">
        <f t="shared" si="10"/>
        <v xml:space="preserve"> </v>
      </c>
      <c r="R104" s="10" t="str">
        <f t="shared" si="11"/>
        <v xml:space="preserve"> </v>
      </c>
      <c r="S104" s="10">
        <f>COUNT($R$15:R104)</f>
        <v>0</v>
      </c>
    </row>
    <row r="105" spans="1:19" s="10" customFormat="1" ht="18" customHeight="1" x14ac:dyDescent="0.4">
      <c r="A105" s="188"/>
      <c r="B105" s="42" t="s">
        <v>414</v>
      </c>
      <c r="C105" s="37">
        <v>8570</v>
      </c>
      <c r="D105" s="66"/>
      <c r="E105" s="27">
        <v>1</v>
      </c>
      <c r="F105" s="226">
        <v>191.87999999999997</v>
      </c>
      <c r="G105" s="240">
        <f t="shared" si="9"/>
        <v>0</v>
      </c>
      <c r="H105" s="40">
        <v>21.8</v>
      </c>
      <c r="I105" s="265">
        <f t="shared" si="12"/>
        <v>0</v>
      </c>
      <c r="J105" s="41">
        <v>0.35</v>
      </c>
      <c r="K105" s="252">
        <f t="shared" si="13"/>
        <v>0</v>
      </c>
      <c r="N105" s="196"/>
      <c r="Q105" s="10" t="str">
        <f t="shared" si="10"/>
        <v xml:space="preserve"> </v>
      </c>
      <c r="R105" s="10" t="str">
        <f t="shared" si="11"/>
        <v xml:space="preserve"> </v>
      </c>
      <c r="S105" s="10">
        <f>COUNT($R$15:R105)</f>
        <v>0</v>
      </c>
    </row>
    <row r="106" spans="1:19" s="10" customFormat="1" ht="18" customHeight="1" x14ac:dyDescent="0.4">
      <c r="A106" s="188"/>
      <c r="B106" s="42" t="s">
        <v>415</v>
      </c>
      <c r="C106" s="37">
        <v>8670</v>
      </c>
      <c r="D106" s="66"/>
      <c r="E106" s="27">
        <v>1</v>
      </c>
      <c r="F106" s="226">
        <v>191.87999999999997</v>
      </c>
      <c r="G106" s="240">
        <f t="shared" si="9"/>
        <v>0</v>
      </c>
      <c r="H106" s="40">
        <v>20.350000000000001</v>
      </c>
      <c r="I106" s="265">
        <f t="shared" si="12"/>
        <v>0</v>
      </c>
      <c r="J106" s="41">
        <v>0.35</v>
      </c>
      <c r="K106" s="252">
        <f t="shared" si="13"/>
        <v>0</v>
      </c>
      <c r="N106" s="196"/>
      <c r="Q106" s="10" t="str">
        <f t="shared" si="10"/>
        <v xml:space="preserve"> </v>
      </c>
      <c r="R106" s="10" t="str">
        <f t="shared" si="11"/>
        <v xml:space="preserve"> </v>
      </c>
      <c r="S106" s="10">
        <f>COUNT($R$15:R106)</f>
        <v>0</v>
      </c>
    </row>
    <row r="107" spans="1:19" s="10" customFormat="1" ht="18" customHeight="1" x14ac:dyDescent="0.4">
      <c r="A107" s="188"/>
      <c r="B107" s="229" t="s">
        <v>416</v>
      </c>
      <c r="C107" s="47" t="s">
        <v>172</v>
      </c>
      <c r="D107" s="66"/>
      <c r="E107" s="27">
        <v>1</v>
      </c>
      <c r="F107" s="226">
        <v>300</v>
      </c>
      <c r="G107" s="240">
        <f>D107*ROUND(F107*(1-$B$7),2)</f>
        <v>0</v>
      </c>
      <c r="H107" s="28">
        <v>4.5360056499999999</v>
      </c>
      <c r="I107" s="265">
        <f t="shared" si="12"/>
        <v>0</v>
      </c>
      <c r="J107" s="29">
        <v>0.25</v>
      </c>
      <c r="K107" s="252">
        <f>J107*D107</f>
        <v>0</v>
      </c>
      <c r="N107" s="196"/>
      <c r="Q107" s="10" t="str">
        <f t="shared" si="10"/>
        <v xml:space="preserve"> </v>
      </c>
      <c r="R107" s="10" t="str">
        <f t="shared" si="11"/>
        <v xml:space="preserve"> </v>
      </c>
      <c r="S107" s="10">
        <f>COUNT($R$15:R107)</f>
        <v>0</v>
      </c>
    </row>
    <row r="108" spans="1:19" s="10" customFormat="1" ht="18" customHeight="1" x14ac:dyDescent="0.4">
      <c r="A108" s="188"/>
      <c r="B108" s="42" t="s">
        <v>285</v>
      </c>
      <c r="C108" s="37">
        <v>8022</v>
      </c>
      <c r="D108" s="66"/>
      <c r="E108" s="27">
        <v>1</v>
      </c>
      <c r="F108" s="226">
        <v>11.25</v>
      </c>
      <c r="G108" s="240">
        <f>D108*ROUND(F108*(1-$B$7),2)</f>
        <v>0</v>
      </c>
      <c r="H108" s="40">
        <v>0.6</v>
      </c>
      <c r="I108" s="265">
        <f t="shared" si="12"/>
        <v>0</v>
      </c>
      <c r="J108" s="41">
        <v>0.1</v>
      </c>
      <c r="K108" s="252">
        <f t="shared" si="13"/>
        <v>0</v>
      </c>
      <c r="N108" s="196"/>
      <c r="Q108" s="10" t="str">
        <f t="shared" si="10"/>
        <v xml:space="preserve"> </v>
      </c>
      <c r="R108" s="10" t="str">
        <f t="shared" si="11"/>
        <v xml:space="preserve"> </v>
      </c>
      <c r="S108" s="10">
        <f>COUNT($R$15:R108)</f>
        <v>0</v>
      </c>
    </row>
    <row r="109" spans="1:19" s="10" customFormat="1" ht="18" customHeight="1" thickBot="1" x14ac:dyDescent="0.45">
      <c r="A109" s="188"/>
      <c r="B109" s="38" t="s">
        <v>286</v>
      </c>
      <c r="C109" s="39">
        <v>8122</v>
      </c>
      <c r="D109" s="66"/>
      <c r="E109" s="33">
        <v>1</v>
      </c>
      <c r="F109" s="227">
        <v>12</v>
      </c>
      <c r="G109" s="241">
        <f>D109*ROUND(F109*(1-$B$7),2)</f>
        <v>0</v>
      </c>
      <c r="H109" s="43">
        <v>0.95</v>
      </c>
      <c r="I109" s="266">
        <f t="shared" si="12"/>
        <v>0</v>
      </c>
      <c r="J109" s="44">
        <v>0.1</v>
      </c>
      <c r="K109" s="253">
        <f t="shared" si="13"/>
        <v>0</v>
      </c>
      <c r="N109" s="196"/>
      <c r="Q109" s="10" t="str">
        <f t="shared" si="10"/>
        <v xml:space="preserve"> </v>
      </c>
      <c r="R109" s="10" t="str">
        <f t="shared" si="11"/>
        <v xml:space="preserve"> </v>
      </c>
      <c r="S109" s="10">
        <f>COUNT($R$15:R109)</f>
        <v>0</v>
      </c>
    </row>
    <row r="110" spans="1:19" s="10" customFormat="1" ht="18" customHeight="1" x14ac:dyDescent="0.4">
      <c r="A110" s="267" t="s">
        <v>156</v>
      </c>
      <c r="B110" s="23" t="s">
        <v>232</v>
      </c>
      <c r="C110" s="24">
        <v>7000</v>
      </c>
      <c r="D110" s="66"/>
      <c r="E110" s="27">
        <v>1</v>
      </c>
      <c r="F110" s="226">
        <v>200</v>
      </c>
      <c r="G110" s="240">
        <f>D110*ROUND(F110*(1-$B$7),2)</f>
        <v>0</v>
      </c>
      <c r="H110" s="40">
        <v>23.4571568</v>
      </c>
      <c r="I110" s="265">
        <f t="shared" si="12"/>
        <v>0</v>
      </c>
      <c r="J110" s="41">
        <v>0.08</v>
      </c>
      <c r="K110" s="252">
        <f t="shared" si="13"/>
        <v>0</v>
      </c>
      <c r="N110" s="196"/>
      <c r="Q110" s="10" t="str">
        <f t="shared" si="10"/>
        <v xml:space="preserve"> </v>
      </c>
      <c r="R110" s="10" t="str">
        <f t="shared" si="11"/>
        <v xml:space="preserve"> </v>
      </c>
      <c r="S110" s="10">
        <f>COUNT($R$15:R110)</f>
        <v>0</v>
      </c>
    </row>
    <row r="111" spans="1:19" s="10" customFormat="1" ht="18" customHeight="1" x14ac:dyDescent="0.4">
      <c r="A111" s="268"/>
      <c r="B111" s="180" t="s">
        <v>233</v>
      </c>
      <c r="C111" s="181">
        <v>7062</v>
      </c>
      <c r="D111" s="66"/>
      <c r="E111" s="27">
        <v>1</v>
      </c>
      <c r="F111" s="226">
        <v>225</v>
      </c>
      <c r="G111" s="240">
        <f t="shared" ref="G111:G146" si="14">D111*ROUND(F111*(1-$B$7),2)</f>
        <v>0</v>
      </c>
      <c r="H111" s="40">
        <v>23.4571568</v>
      </c>
      <c r="I111" s="265">
        <f t="shared" si="12"/>
        <v>0</v>
      </c>
      <c r="J111" s="41">
        <v>0.08</v>
      </c>
      <c r="K111" s="252">
        <f t="shared" si="13"/>
        <v>0</v>
      </c>
      <c r="N111" s="196"/>
      <c r="Q111" s="10" t="str">
        <f t="shared" si="10"/>
        <v xml:space="preserve"> </v>
      </c>
      <c r="R111" s="10" t="str">
        <f t="shared" si="11"/>
        <v xml:space="preserve"> </v>
      </c>
      <c r="S111" s="10">
        <f>COUNT($R$15:R111)</f>
        <v>0</v>
      </c>
    </row>
    <row r="112" spans="1:19" s="10" customFormat="1" ht="18" customHeight="1" thickBot="1" x14ac:dyDescent="0.45">
      <c r="A112" s="269"/>
      <c r="B112" s="182" t="s">
        <v>256</v>
      </c>
      <c r="C112" s="183">
        <v>7061</v>
      </c>
      <c r="D112" s="66"/>
      <c r="E112" s="27">
        <v>1</v>
      </c>
      <c r="F112" s="226">
        <v>225</v>
      </c>
      <c r="G112" s="240">
        <f t="shared" si="14"/>
        <v>0</v>
      </c>
      <c r="H112" s="40">
        <v>23.4571568</v>
      </c>
      <c r="I112" s="265">
        <f t="shared" si="12"/>
        <v>0</v>
      </c>
      <c r="J112" s="41">
        <v>0.08</v>
      </c>
      <c r="K112" s="252">
        <f t="shared" si="13"/>
        <v>0</v>
      </c>
      <c r="N112" s="196"/>
      <c r="Q112" s="10" t="str">
        <f t="shared" si="10"/>
        <v xml:space="preserve"> </v>
      </c>
      <c r="R112" s="10" t="str">
        <f t="shared" si="11"/>
        <v xml:space="preserve"> </v>
      </c>
      <c r="S112" s="10">
        <f>COUNT($R$15:R112)</f>
        <v>0</v>
      </c>
    </row>
    <row r="113" spans="1:19" s="10" customFormat="1" ht="18" customHeight="1" x14ac:dyDescent="0.4">
      <c r="A113" s="189"/>
      <c r="B113" s="30" t="s">
        <v>503</v>
      </c>
      <c r="C113" s="36">
        <v>7055</v>
      </c>
      <c r="D113" s="66"/>
      <c r="E113" s="27">
        <v>1</v>
      </c>
      <c r="F113" s="226">
        <v>437.5</v>
      </c>
      <c r="G113" s="240">
        <f t="shared" si="14"/>
        <v>0</v>
      </c>
      <c r="H113" s="40">
        <v>5.25</v>
      </c>
      <c r="I113" s="265">
        <f t="shared" si="12"/>
        <v>0</v>
      </c>
      <c r="J113" s="41">
        <v>0.08</v>
      </c>
      <c r="K113" s="252">
        <f t="shared" si="13"/>
        <v>0</v>
      </c>
      <c r="N113" s="196"/>
      <c r="Q113" s="10" t="str">
        <f t="shared" si="10"/>
        <v xml:space="preserve"> </v>
      </c>
      <c r="R113" s="10" t="str">
        <f t="shared" si="11"/>
        <v xml:space="preserve"> </v>
      </c>
      <c r="S113" s="10">
        <f>COUNT($R$15:R113)</f>
        <v>0</v>
      </c>
    </row>
    <row r="114" spans="1:19" s="10" customFormat="1" ht="18" customHeight="1" x14ac:dyDescent="0.4">
      <c r="A114" s="189"/>
      <c r="B114" s="42" t="s">
        <v>504</v>
      </c>
      <c r="C114" s="37">
        <v>7155</v>
      </c>
      <c r="D114" s="66"/>
      <c r="E114" s="27">
        <v>1</v>
      </c>
      <c r="F114" s="226">
        <v>562.5</v>
      </c>
      <c r="G114" s="240">
        <f t="shared" si="14"/>
        <v>0</v>
      </c>
      <c r="H114" s="40">
        <v>13.227719999999998</v>
      </c>
      <c r="I114" s="265">
        <f t="shared" si="12"/>
        <v>0</v>
      </c>
      <c r="J114" s="41">
        <v>0.08</v>
      </c>
      <c r="K114" s="252">
        <f t="shared" si="13"/>
        <v>0</v>
      </c>
      <c r="N114" s="196"/>
      <c r="Q114" s="10" t="str">
        <f t="shared" si="10"/>
        <v xml:space="preserve"> </v>
      </c>
      <c r="R114" s="10" t="str">
        <f t="shared" si="11"/>
        <v xml:space="preserve"> </v>
      </c>
      <c r="S114" s="10">
        <f>COUNT($R$15:R114)</f>
        <v>0</v>
      </c>
    </row>
    <row r="115" spans="1:19" s="10" customFormat="1" ht="18" customHeight="1" x14ac:dyDescent="0.4">
      <c r="A115" s="188"/>
      <c r="B115" s="42" t="s">
        <v>49</v>
      </c>
      <c r="C115" s="37">
        <v>7002</v>
      </c>
      <c r="D115" s="66"/>
      <c r="E115" s="27">
        <v>1</v>
      </c>
      <c r="F115" s="226">
        <v>57.5</v>
      </c>
      <c r="G115" s="240">
        <f t="shared" si="14"/>
        <v>0</v>
      </c>
      <c r="H115" s="40">
        <v>2.85</v>
      </c>
      <c r="I115" s="265">
        <f t="shared" si="12"/>
        <v>0</v>
      </c>
      <c r="J115" s="41">
        <v>0.15</v>
      </c>
      <c r="K115" s="252">
        <f t="shared" si="13"/>
        <v>0</v>
      </c>
      <c r="N115" s="196"/>
      <c r="Q115" s="10" t="str">
        <f t="shared" si="10"/>
        <v xml:space="preserve"> </v>
      </c>
      <c r="R115" s="10" t="str">
        <f t="shared" si="11"/>
        <v xml:space="preserve"> </v>
      </c>
      <c r="S115" s="10">
        <f>COUNT($R$15:R115)</f>
        <v>0</v>
      </c>
    </row>
    <row r="116" spans="1:19" s="10" customFormat="1" ht="18" customHeight="1" x14ac:dyDescent="0.4">
      <c r="A116" s="188"/>
      <c r="B116" s="42" t="s">
        <v>351</v>
      </c>
      <c r="C116" s="31" t="s">
        <v>214</v>
      </c>
      <c r="D116" s="67">
        <f>(D113*2)+(D114*2)+(D117*2)+(D118*2)+(D119*3)+(D120*3)+(D121*2)+(D122*2)+(D123*2)+(D124)+(D125)+(D126)+(D127)+(D128)+(D129)+(D134*2)+(D135)+(D26)+(D101)+(D89)+(D90)+(D92)+(D54)+(D50)+(D51)+(D174)+(D137)</f>
        <v>0</v>
      </c>
      <c r="E116" s="27">
        <v>1</v>
      </c>
      <c r="F116" s="226">
        <v>0</v>
      </c>
      <c r="G116" s="240">
        <f t="shared" si="14"/>
        <v>0</v>
      </c>
      <c r="H116" s="40">
        <v>2.85</v>
      </c>
      <c r="I116" s="265">
        <v>0</v>
      </c>
      <c r="J116" s="41">
        <v>0.15</v>
      </c>
      <c r="K116" s="252">
        <f t="shared" si="13"/>
        <v>0</v>
      </c>
      <c r="N116" s="196"/>
      <c r="Q116" s="10" t="str">
        <f t="shared" si="10"/>
        <v xml:space="preserve"> </v>
      </c>
      <c r="R116" s="10" t="str">
        <f t="shared" si="11"/>
        <v xml:space="preserve"> </v>
      </c>
      <c r="S116" s="10">
        <f>COUNT($R$15:R116)</f>
        <v>0</v>
      </c>
    </row>
    <row r="117" spans="1:19" s="10" customFormat="1" ht="18" customHeight="1" x14ac:dyDescent="0.4">
      <c r="A117" s="188"/>
      <c r="B117" s="42" t="s">
        <v>287</v>
      </c>
      <c r="C117" s="37">
        <v>7003</v>
      </c>
      <c r="D117" s="66"/>
      <c r="E117" s="27">
        <v>1</v>
      </c>
      <c r="F117" s="226">
        <v>162.5</v>
      </c>
      <c r="G117" s="240">
        <f t="shared" si="14"/>
        <v>0</v>
      </c>
      <c r="H117" s="40">
        <v>1.2</v>
      </c>
      <c r="I117" s="265">
        <f t="shared" ref="I117:I159" si="15">H117*D117</f>
        <v>0</v>
      </c>
      <c r="J117" s="41">
        <v>0.02</v>
      </c>
      <c r="K117" s="252">
        <f t="shared" si="13"/>
        <v>0</v>
      </c>
      <c r="N117" s="196"/>
      <c r="Q117" s="10" t="str">
        <f t="shared" si="10"/>
        <v xml:space="preserve"> </v>
      </c>
      <c r="R117" s="10" t="str">
        <f t="shared" si="11"/>
        <v xml:space="preserve"> </v>
      </c>
      <c r="S117" s="10">
        <f>COUNT($R$15:R117)</f>
        <v>0</v>
      </c>
    </row>
    <row r="118" spans="1:19" s="10" customFormat="1" ht="18" customHeight="1" x14ac:dyDescent="0.4">
      <c r="A118" s="188"/>
      <c r="B118" s="42" t="s">
        <v>288</v>
      </c>
      <c r="C118" s="37">
        <v>7004</v>
      </c>
      <c r="D118" s="66"/>
      <c r="E118" s="27">
        <v>1</v>
      </c>
      <c r="F118" s="226">
        <v>167.5</v>
      </c>
      <c r="G118" s="240">
        <f t="shared" si="14"/>
        <v>0</v>
      </c>
      <c r="H118" s="40">
        <v>0.95</v>
      </c>
      <c r="I118" s="265">
        <f t="shared" si="15"/>
        <v>0</v>
      </c>
      <c r="J118" s="41">
        <v>0.02</v>
      </c>
      <c r="K118" s="252">
        <f t="shared" ref="K118:K159" si="16">J118*D118</f>
        <v>0</v>
      </c>
      <c r="N118" s="196"/>
      <c r="Q118" s="10" t="str">
        <f t="shared" si="10"/>
        <v xml:space="preserve"> </v>
      </c>
      <c r="R118" s="10" t="str">
        <f t="shared" si="11"/>
        <v xml:space="preserve"> </v>
      </c>
      <c r="S118" s="10">
        <f>COUNT($R$15:R118)</f>
        <v>0</v>
      </c>
    </row>
    <row r="119" spans="1:19" s="10" customFormat="1" ht="18" customHeight="1" x14ac:dyDescent="0.4">
      <c r="A119" s="188"/>
      <c r="B119" s="42" t="s">
        <v>50</v>
      </c>
      <c r="C119" s="37">
        <v>7005</v>
      </c>
      <c r="D119" s="66"/>
      <c r="E119" s="27">
        <v>1</v>
      </c>
      <c r="F119" s="226">
        <v>275</v>
      </c>
      <c r="G119" s="240">
        <f t="shared" si="14"/>
        <v>0</v>
      </c>
      <c r="H119" s="40">
        <v>1.8</v>
      </c>
      <c r="I119" s="265">
        <f t="shared" si="15"/>
        <v>0</v>
      </c>
      <c r="J119" s="41">
        <v>0.02</v>
      </c>
      <c r="K119" s="252">
        <f t="shared" si="16"/>
        <v>0</v>
      </c>
      <c r="N119" s="196"/>
      <c r="Q119" s="10" t="str">
        <f t="shared" si="10"/>
        <v xml:space="preserve"> </v>
      </c>
      <c r="R119" s="10" t="str">
        <f t="shared" si="11"/>
        <v xml:space="preserve"> </v>
      </c>
      <c r="S119" s="10">
        <f>COUNT($R$15:R119)</f>
        <v>0</v>
      </c>
    </row>
    <row r="120" spans="1:19" s="10" customFormat="1" ht="18" customHeight="1" x14ac:dyDescent="0.4">
      <c r="A120" s="188"/>
      <c r="B120" s="42" t="s">
        <v>481</v>
      </c>
      <c r="C120" s="37">
        <v>7009</v>
      </c>
      <c r="D120" s="66"/>
      <c r="E120" s="27">
        <v>1</v>
      </c>
      <c r="F120" s="226">
        <v>300</v>
      </c>
      <c r="G120" s="240">
        <f t="shared" si="14"/>
        <v>0</v>
      </c>
      <c r="H120" s="40">
        <v>3.6</v>
      </c>
      <c r="I120" s="265">
        <f t="shared" si="15"/>
        <v>0</v>
      </c>
      <c r="J120" s="41">
        <v>0.02</v>
      </c>
      <c r="K120" s="252">
        <f t="shared" si="16"/>
        <v>0</v>
      </c>
      <c r="N120" s="196"/>
      <c r="Q120" s="10" t="str">
        <f t="shared" si="10"/>
        <v xml:space="preserve"> </v>
      </c>
      <c r="R120" s="10" t="str">
        <f t="shared" si="11"/>
        <v xml:space="preserve"> </v>
      </c>
      <c r="S120" s="10">
        <f>COUNT($R$15:R120)</f>
        <v>0</v>
      </c>
    </row>
    <row r="121" spans="1:19" s="10" customFormat="1" ht="18" customHeight="1" x14ac:dyDescent="0.4">
      <c r="A121" s="188"/>
      <c r="B121" s="42" t="s">
        <v>51</v>
      </c>
      <c r="C121" s="37">
        <v>7407</v>
      </c>
      <c r="D121" s="66"/>
      <c r="E121" s="27">
        <v>1</v>
      </c>
      <c r="F121" s="226">
        <v>220</v>
      </c>
      <c r="G121" s="240">
        <f t="shared" si="14"/>
        <v>0</v>
      </c>
      <c r="H121" s="40">
        <v>1.9</v>
      </c>
      <c r="I121" s="265">
        <f t="shared" si="15"/>
        <v>0</v>
      </c>
      <c r="J121" s="41">
        <v>0.08</v>
      </c>
      <c r="K121" s="252">
        <f t="shared" si="16"/>
        <v>0</v>
      </c>
      <c r="N121" s="196"/>
      <c r="Q121" s="10" t="str">
        <f t="shared" si="10"/>
        <v xml:space="preserve"> </v>
      </c>
      <c r="R121" s="10" t="str">
        <f t="shared" si="11"/>
        <v xml:space="preserve"> </v>
      </c>
      <c r="S121" s="10">
        <f>COUNT($R$15:R121)</f>
        <v>0</v>
      </c>
    </row>
    <row r="122" spans="1:19" s="10" customFormat="1" ht="18" customHeight="1" x14ac:dyDescent="0.4">
      <c r="A122" s="188"/>
      <c r="B122" s="42" t="s">
        <v>52</v>
      </c>
      <c r="C122" s="37">
        <v>7507</v>
      </c>
      <c r="D122" s="66"/>
      <c r="E122" s="27">
        <v>1</v>
      </c>
      <c r="F122" s="226">
        <v>207.5</v>
      </c>
      <c r="G122" s="240">
        <f t="shared" si="14"/>
        <v>0</v>
      </c>
      <c r="H122" s="40">
        <v>2.1</v>
      </c>
      <c r="I122" s="265">
        <f t="shared" si="15"/>
        <v>0</v>
      </c>
      <c r="J122" s="41">
        <v>0.08</v>
      </c>
      <c r="K122" s="252">
        <f t="shared" si="16"/>
        <v>0</v>
      </c>
      <c r="N122" s="196"/>
      <c r="Q122" s="10" t="str">
        <f t="shared" si="10"/>
        <v xml:space="preserve"> </v>
      </c>
      <c r="R122" s="10" t="str">
        <f t="shared" si="11"/>
        <v xml:space="preserve"> </v>
      </c>
      <c r="S122" s="10">
        <f>COUNT($R$15:R122)</f>
        <v>0</v>
      </c>
    </row>
    <row r="123" spans="1:19" s="10" customFormat="1" ht="18" customHeight="1" x14ac:dyDescent="0.4">
      <c r="A123" s="188"/>
      <c r="B123" s="42" t="s">
        <v>53</v>
      </c>
      <c r="C123" s="37">
        <v>7607</v>
      </c>
      <c r="D123" s="66"/>
      <c r="E123" s="27">
        <v>1</v>
      </c>
      <c r="F123" s="226">
        <v>212.5</v>
      </c>
      <c r="G123" s="240">
        <f t="shared" si="14"/>
        <v>0</v>
      </c>
      <c r="H123" s="40">
        <v>1.5</v>
      </c>
      <c r="I123" s="265">
        <f t="shared" si="15"/>
        <v>0</v>
      </c>
      <c r="J123" s="41">
        <v>0.02</v>
      </c>
      <c r="K123" s="252">
        <f t="shared" si="16"/>
        <v>0</v>
      </c>
      <c r="N123" s="196"/>
      <c r="Q123" s="10" t="str">
        <f t="shared" si="10"/>
        <v xml:space="preserve"> </v>
      </c>
      <c r="R123" s="10" t="str">
        <f t="shared" si="11"/>
        <v xml:space="preserve"> </v>
      </c>
      <c r="S123" s="10">
        <f>COUNT($R$15:R123)</f>
        <v>0</v>
      </c>
    </row>
    <row r="124" spans="1:19" s="10" customFormat="1" ht="18" customHeight="1" x14ac:dyDescent="0.4">
      <c r="A124" s="188"/>
      <c r="B124" s="42" t="s">
        <v>54</v>
      </c>
      <c r="C124" s="37">
        <v>7521</v>
      </c>
      <c r="D124" s="66"/>
      <c r="E124" s="27">
        <v>1</v>
      </c>
      <c r="F124" s="226">
        <v>162.5</v>
      </c>
      <c r="G124" s="240">
        <f t="shared" si="14"/>
        <v>0</v>
      </c>
      <c r="H124" s="40">
        <v>1.3</v>
      </c>
      <c r="I124" s="265">
        <f t="shared" si="15"/>
        <v>0</v>
      </c>
      <c r="J124" s="41">
        <v>0.08</v>
      </c>
      <c r="K124" s="252">
        <f t="shared" si="16"/>
        <v>0</v>
      </c>
      <c r="N124" s="196"/>
      <c r="Q124" s="10" t="str">
        <f t="shared" si="10"/>
        <v xml:space="preserve"> </v>
      </c>
      <c r="R124" s="10" t="str">
        <f t="shared" si="11"/>
        <v xml:space="preserve"> </v>
      </c>
      <c r="S124" s="10">
        <f>COUNT($R$15:R124)</f>
        <v>0</v>
      </c>
    </row>
    <row r="125" spans="1:19" s="10" customFormat="1" ht="18" customHeight="1" x14ac:dyDescent="0.4">
      <c r="A125" s="188"/>
      <c r="B125" s="30" t="s">
        <v>55</v>
      </c>
      <c r="C125" s="36">
        <v>7621</v>
      </c>
      <c r="D125" s="66"/>
      <c r="E125" s="27">
        <v>1</v>
      </c>
      <c r="F125" s="226">
        <v>190</v>
      </c>
      <c r="G125" s="240">
        <f t="shared" si="14"/>
        <v>0</v>
      </c>
      <c r="H125" s="40">
        <v>0.75</v>
      </c>
      <c r="I125" s="265">
        <f t="shared" si="15"/>
        <v>0</v>
      </c>
      <c r="J125" s="41">
        <v>0.02</v>
      </c>
      <c r="K125" s="252">
        <f t="shared" si="16"/>
        <v>0</v>
      </c>
      <c r="N125" s="196"/>
      <c r="Q125" s="10" t="str">
        <f t="shared" si="10"/>
        <v xml:space="preserve"> </v>
      </c>
      <c r="R125" s="10" t="str">
        <f t="shared" si="11"/>
        <v xml:space="preserve"> </v>
      </c>
      <c r="S125" s="10">
        <f>COUNT($R$15:R125)</f>
        <v>0</v>
      </c>
    </row>
    <row r="126" spans="1:19" s="10" customFormat="1" ht="18" customHeight="1" x14ac:dyDescent="0.4">
      <c r="A126" s="188"/>
      <c r="B126" s="42" t="s">
        <v>56</v>
      </c>
      <c r="C126" s="37">
        <v>7006</v>
      </c>
      <c r="D126" s="66"/>
      <c r="E126" s="27">
        <v>1</v>
      </c>
      <c r="F126" s="226">
        <v>112.5</v>
      </c>
      <c r="G126" s="240">
        <f t="shared" si="14"/>
        <v>0</v>
      </c>
      <c r="H126" s="40">
        <v>0.6</v>
      </c>
      <c r="I126" s="265">
        <f t="shared" si="15"/>
        <v>0</v>
      </c>
      <c r="J126" s="41">
        <v>0.02</v>
      </c>
      <c r="K126" s="252">
        <f t="shared" si="16"/>
        <v>0</v>
      </c>
      <c r="N126" s="196"/>
      <c r="Q126" s="10" t="str">
        <f t="shared" si="10"/>
        <v xml:space="preserve"> </v>
      </c>
      <c r="R126" s="10" t="str">
        <f t="shared" si="11"/>
        <v xml:space="preserve"> </v>
      </c>
      <c r="S126" s="10">
        <f>COUNT($R$15:R126)</f>
        <v>0</v>
      </c>
    </row>
    <row r="127" spans="1:19" s="10" customFormat="1" ht="18" customHeight="1" x14ac:dyDescent="0.4">
      <c r="A127" s="188"/>
      <c r="B127" s="42" t="s">
        <v>289</v>
      </c>
      <c r="C127" s="37">
        <v>7719</v>
      </c>
      <c r="D127" s="66"/>
      <c r="E127" s="27">
        <v>1</v>
      </c>
      <c r="F127" s="226">
        <v>120</v>
      </c>
      <c r="G127" s="240">
        <f t="shared" si="14"/>
        <v>0</v>
      </c>
      <c r="H127" s="40">
        <v>0.9</v>
      </c>
      <c r="I127" s="265">
        <f t="shared" si="15"/>
        <v>0</v>
      </c>
      <c r="J127" s="41">
        <v>0.1</v>
      </c>
      <c r="K127" s="252">
        <f t="shared" si="16"/>
        <v>0</v>
      </c>
      <c r="N127" s="196"/>
      <c r="Q127" s="10" t="str">
        <f t="shared" si="10"/>
        <v xml:space="preserve"> </v>
      </c>
      <c r="R127" s="10" t="str">
        <f t="shared" si="11"/>
        <v xml:space="preserve"> </v>
      </c>
      <c r="S127" s="10">
        <f>COUNT($R$15:R127)</f>
        <v>0</v>
      </c>
    </row>
    <row r="128" spans="1:19" s="10" customFormat="1" ht="18" customHeight="1" x14ac:dyDescent="0.4">
      <c r="A128" s="188"/>
      <c r="B128" s="30" t="s">
        <v>290</v>
      </c>
      <c r="C128" s="36">
        <v>7617</v>
      </c>
      <c r="D128" s="66"/>
      <c r="E128" s="27">
        <v>1</v>
      </c>
      <c r="F128" s="226">
        <v>120</v>
      </c>
      <c r="G128" s="240">
        <f t="shared" si="14"/>
        <v>0</v>
      </c>
      <c r="H128" s="40">
        <v>0.95</v>
      </c>
      <c r="I128" s="265">
        <f t="shared" si="15"/>
        <v>0</v>
      </c>
      <c r="J128" s="41">
        <v>0.1</v>
      </c>
      <c r="K128" s="252">
        <f t="shared" si="16"/>
        <v>0</v>
      </c>
      <c r="N128" s="196"/>
      <c r="Q128" s="10" t="str">
        <f t="shared" si="10"/>
        <v xml:space="preserve"> </v>
      </c>
      <c r="R128" s="10" t="str">
        <f t="shared" si="11"/>
        <v xml:space="preserve"> </v>
      </c>
      <c r="S128" s="10">
        <f>COUNT($R$15:R128)</f>
        <v>0</v>
      </c>
    </row>
    <row r="129" spans="1:19" s="10" customFormat="1" ht="18" customHeight="1" x14ac:dyDescent="0.4">
      <c r="A129" s="188"/>
      <c r="B129" s="42" t="s">
        <v>291</v>
      </c>
      <c r="C129" s="37">
        <v>7717</v>
      </c>
      <c r="D129" s="66"/>
      <c r="E129" s="27">
        <v>1</v>
      </c>
      <c r="F129" s="226">
        <v>120</v>
      </c>
      <c r="G129" s="240">
        <f t="shared" si="14"/>
        <v>0</v>
      </c>
      <c r="H129" s="40">
        <v>1</v>
      </c>
      <c r="I129" s="265">
        <f t="shared" si="15"/>
        <v>0</v>
      </c>
      <c r="J129" s="41">
        <v>0.1</v>
      </c>
      <c r="K129" s="252">
        <f t="shared" si="16"/>
        <v>0</v>
      </c>
      <c r="N129" s="196"/>
      <c r="Q129" s="10" t="str">
        <f t="shared" si="10"/>
        <v xml:space="preserve"> </v>
      </c>
      <c r="R129" s="10" t="str">
        <f t="shared" si="11"/>
        <v xml:space="preserve"> </v>
      </c>
      <c r="S129" s="10">
        <f>COUNT($R$15:R129)</f>
        <v>0</v>
      </c>
    </row>
    <row r="130" spans="1:19" s="10" customFormat="1" ht="18" customHeight="1" x14ac:dyDescent="0.4">
      <c r="A130" s="188"/>
      <c r="B130" s="42" t="s">
        <v>57</v>
      </c>
      <c r="C130" s="37">
        <v>7110</v>
      </c>
      <c r="D130" s="66"/>
      <c r="E130" s="27">
        <v>1</v>
      </c>
      <c r="F130" s="226">
        <v>62.5</v>
      </c>
      <c r="G130" s="240">
        <f t="shared" si="14"/>
        <v>0</v>
      </c>
      <c r="H130" s="40">
        <v>0.95</v>
      </c>
      <c r="I130" s="265">
        <f t="shared" si="15"/>
        <v>0</v>
      </c>
      <c r="J130" s="41">
        <v>0.2</v>
      </c>
      <c r="K130" s="252">
        <f t="shared" si="16"/>
        <v>0</v>
      </c>
      <c r="N130" s="196"/>
      <c r="Q130" s="10" t="str">
        <f t="shared" si="10"/>
        <v xml:space="preserve"> </v>
      </c>
      <c r="R130" s="10" t="str">
        <f t="shared" si="11"/>
        <v xml:space="preserve"> </v>
      </c>
      <c r="S130" s="10">
        <f>COUNT($R$15:R130)</f>
        <v>0</v>
      </c>
    </row>
    <row r="131" spans="1:19" s="10" customFormat="1" ht="18" customHeight="1" x14ac:dyDescent="0.4">
      <c r="A131" s="188"/>
      <c r="B131" s="42" t="s">
        <v>58</v>
      </c>
      <c r="C131" s="37">
        <v>7210</v>
      </c>
      <c r="D131" s="66"/>
      <c r="E131" s="27">
        <v>1</v>
      </c>
      <c r="F131" s="226">
        <v>75</v>
      </c>
      <c r="G131" s="240">
        <f t="shared" si="14"/>
        <v>0</v>
      </c>
      <c r="H131" s="40">
        <v>0.95</v>
      </c>
      <c r="I131" s="265">
        <f t="shared" si="15"/>
        <v>0</v>
      </c>
      <c r="J131" s="41">
        <v>0.2</v>
      </c>
      <c r="K131" s="252">
        <f t="shared" si="16"/>
        <v>0</v>
      </c>
      <c r="N131" s="196"/>
      <c r="Q131" s="10" t="str">
        <f t="shared" si="10"/>
        <v xml:space="preserve"> </v>
      </c>
      <c r="R131" s="10" t="str">
        <f t="shared" si="11"/>
        <v xml:space="preserve"> </v>
      </c>
      <c r="S131" s="10">
        <f>COUNT($R$15:R131)</f>
        <v>0</v>
      </c>
    </row>
    <row r="132" spans="1:19" s="10" customFormat="1" ht="18" customHeight="1" x14ac:dyDescent="0.4">
      <c r="A132" s="188"/>
      <c r="B132" s="30" t="s">
        <v>59</v>
      </c>
      <c r="C132" s="36">
        <v>7011</v>
      </c>
      <c r="D132" s="66"/>
      <c r="E132" s="27">
        <v>1</v>
      </c>
      <c r="F132" s="226">
        <v>62.5</v>
      </c>
      <c r="G132" s="240">
        <f t="shared" si="14"/>
        <v>0</v>
      </c>
      <c r="H132" s="40">
        <v>0.65</v>
      </c>
      <c r="I132" s="265">
        <f t="shared" si="15"/>
        <v>0</v>
      </c>
      <c r="J132" s="41">
        <v>0.2</v>
      </c>
      <c r="K132" s="252">
        <f t="shared" si="16"/>
        <v>0</v>
      </c>
      <c r="N132" s="196"/>
      <c r="Q132" s="10" t="str">
        <f t="shared" si="10"/>
        <v xml:space="preserve"> </v>
      </c>
      <c r="R132" s="10" t="str">
        <f t="shared" si="11"/>
        <v xml:space="preserve"> </v>
      </c>
      <c r="S132" s="10">
        <f>COUNT($R$15:R132)</f>
        <v>0</v>
      </c>
    </row>
    <row r="133" spans="1:19" s="10" customFormat="1" ht="18" customHeight="1" x14ac:dyDescent="0.4">
      <c r="A133" s="188"/>
      <c r="B133" s="42" t="s">
        <v>60</v>
      </c>
      <c r="C133" s="37">
        <v>7111</v>
      </c>
      <c r="D133" s="66"/>
      <c r="E133" s="27">
        <v>1</v>
      </c>
      <c r="F133" s="226">
        <v>62.5</v>
      </c>
      <c r="G133" s="240">
        <f t="shared" si="14"/>
        <v>0</v>
      </c>
      <c r="H133" s="40">
        <v>0.65</v>
      </c>
      <c r="I133" s="265">
        <f t="shared" si="15"/>
        <v>0</v>
      </c>
      <c r="J133" s="41">
        <v>0.2</v>
      </c>
      <c r="K133" s="252">
        <f t="shared" si="16"/>
        <v>0</v>
      </c>
      <c r="N133" s="196"/>
      <c r="Q133" s="10" t="str">
        <f t="shared" si="10"/>
        <v xml:space="preserve"> </v>
      </c>
      <c r="R133" s="10" t="str">
        <f t="shared" si="11"/>
        <v xml:space="preserve"> </v>
      </c>
      <c r="S133" s="10">
        <f>COUNT($R$15:R133)</f>
        <v>0</v>
      </c>
    </row>
    <row r="134" spans="1:19" s="10" customFormat="1" ht="18" customHeight="1" x14ac:dyDescent="0.4">
      <c r="A134" s="188"/>
      <c r="B134" s="30" t="s">
        <v>292</v>
      </c>
      <c r="C134" s="36">
        <v>7051</v>
      </c>
      <c r="D134" s="66"/>
      <c r="E134" s="27">
        <v>1</v>
      </c>
      <c r="F134" s="226">
        <v>625</v>
      </c>
      <c r="G134" s="240">
        <f t="shared" si="14"/>
        <v>0</v>
      </c>
      <c r="H134" s="40">
        <v>17.899999999999999</v>
      </c>
      <c r="I134" s="265">
        <f t="shared" si="15"/>
        <v>0</v>
      </c>
      <c r="J134" s="41">
        <v>0.03</v>
      </c>
      <c r="K134" s="252">
        <f t="shared" si="16"/>
        <v>0</v>
      </c>
      <c r="N134" s="196"/>
      <c r="Q134" s="10" t="str">
        <f t="shared" si="10"/>
        <v xml:space="preserve"> </v>
      </c>
      <c r="R134" s="10" t="str">
        <f t="shared" si="11"/>
        <v xml:space="preserve"> </v>
      </c>
      <c r="S134" s="10">
        <f>COUNT($R$15:R134)</f>
        <v>0</v>
      </c>
    </row>
    <row r="135" spans="1:19" s="10" customFormat="1" ht="18" customHeight="1" x14ac:dyDescent="0.4">
      <c r="A135" s="188"/>
      <c r="B135" s="42" t="s">
        <v>293</v>
      </c>
      <c r="C135" s="37">
        <v>7170</v>
      </c>
      <c r="D135" s="66"/>
      <c r="E135" s="27">
        <v>1</v>
      </c>
      <c r="F135" s="226">
        <v>275</v>
      </c>
      <c r="G135" s="240">
        <f t="shared" si="14"/>
        <v>0</v>
      </c>
      <c r="H135" s="40">
        <v>5.95</v>
      </c>
      <c r="I135" s="265">
        <f t="shared" si="15"/>
        <v>0</v>
      </c>
      <c r="J135" s="41">
        <v>0.25</v>
      </c>
      <c r="K135" s="252">
        <f t="shared" si="16"/>
        <v>0</v>
      </c>
      <c r="N135" s="196"/>
      <c r="Q135" s="10" t="str">
        <f t="shared" si="10"/>
        <v xml:space="preserve"> </v>
      </c>
      <c r="R135" s="10" t="str">
        <f t="shared" si="11"/>
        <v xml:space="preserve"> </v>
      </c>
      <c r="S135" s="10">
        <f>COUNT($R$15:R135)</f>
        <v>0</v>
      </c>
    </row>
    <row r="136" spans="1:19" s="10" customFormat="1" ht="18" customHeight="1" x14ac:dyDescent="0.4">
      <c r="A136" s="188"/>
      <c r="B136" s="42" t="s">
        <v>294</v>
      </c>
      <c r="C136" s="37">
        <v>7671</v>
      </c>
      <c r="D136" s="66"/>
      <c r="E136" s="27">
        <v>1</v>
      </c>
      <c r="F136" s="226">
        <v>300</v>
      </c>
      <c r="G136" s="240">
        <f t="shared" si="14"/>
        <v>0</v>
      </c>
      <c r="H136" s="40">
        <v>5.85</v>
      </c>
      <c r="I136" s="265">
        <f t="shared" si="15"/>
        <v>0</v>
      </c>
      <c r="J136" s="41">
        <v>0.25</v>
      </c>
      <c r="K136" s="252">
        <f t="shared" si="16"/>
        <v>0</v>
      </c>
      <c r="N136" s="196"/>
      <c r="Q136" s="10" t="str">
        <f t="shared" si="10"/>
        <v xml:space="preserve"> </v>
      </c>
      <c r="R136" s="10" t="str">
        <f t="shared" si="11"/>
        <v xml:space="preserve"> </v>
      </c>
      <c r="S136" s="10">
        <f>COUNT($R$15:R136)</f>
        <v>0</v>
      </c>
    </row>
    <row r="137" spans="1:19" s="10" customFormat="1" ht="18" customHeight="1" x14ac:dyDescent="0.4">
      <c r="A137" s="188"/>
      <c r="B137" s="229" t="s">
        <v>276</v>
      </c>
      <c r="C137" s="47" t="s">
        <v>173</v>
      </c>
      <c r="D137" s="66"/>
      <c r="E137" s="27">
        <v>1</v>
      </c>
      <c r="F137" s="226">
        <v>300</v>
      </c>
      <c r="G137" s="240">
        <f>D137*ROUND(F137*(1-$B$7),2)</f>
        <v>0</v>
      </c>
      <c r="H137" s="28">
        <v>8.3040686666666659</v>
      </c>
      <c r="I137" s="265">
        <f>H137*D137</f>
        <v>0</v>
      </c>
      <c r="J137" s="29">
        <v>0.25</v>
      </c>
      <c r="K137" s="252">
        <f>J137*D137</f>
        <v>0</v>
      </c>
      <c r="N137" s="196"/>
      <c r="Q137" s="10" t="str">
        <f t="shared" si="10"/>
        <v xml:space="preserve"> </v>
      </c>
      <c r="R137" s="10" t="str">
        <f t="shared" si="11"/>
        <v xml:space="preserve"> </v>
      </c>
      <c r="S137" s="10">
        <f>COUNT($R$15:R137)</f>
        <v>0</v>
      </c>
    </row>
    <row r="138" spans="1:19" s="10" customFormat="1" ht="18" customHeight="1" x14ac:dyDescent="0.4">
      <c r="A138" s="188"/>
      <c r="B138" s="42" t="s">
        <v>353</v>
      </c>
      <c r="C138" s="37">
        <v>7871</v>
      </c>
      <c r="D138" s="66"/>
      <c r="E138" s="27">
        <v>1</v>
      </c>
      <c r="F138" s="226">
        <v>300</v>
      </c>
      <c r="G138" s="240">
        <f t="shared" si="14"/>
        <v>0</v>
      </c>
      <c r="H138" s="40">
        <v>6.613859999999999</v>
      </c>
      <c r="I138" s="265">
        <f t="shared" si="15"/>
        <v>0</v>
      </c>
      <c r="J138" s="41">
        <v>0.25</v>
      </c>
      <c r="K138" s="252">
        <f t="shared" si="16"/>
        <v>0</v>
      </c>
      <c r="N138" s="196"/>
      <c r="Q138" s="10" t="str">
        <f t="shared" si="10"/>
        <v xml:space="preserve"> </v>
      </c>
      <c r="R138" s="10" t="str">
        <f t="shared" si="11"/>
        <v xml:space="preserve"> </v>
      </c>
      <c r="S138" s="10">
        <f>COUNT($R$15:R138)</f>
        <v>0</v>
      </c>
    </row>
    <row r="139" spans="1:19" s="10" customFormat="1" ht="18" customHeight="1" x14ac:dyDescent="0.4">
      <c r="A139" s="188"/>
      <c r="B139" s="42" t="s">
        <v>417</v>
      </c>
      <c r="C139" s="37">
        <v>7279</v>
      </c>
      <c r="D139" s="66"/>
      <c r="E139" s="27">
        <v>1</v>
      </c>
      <c r="F139" s="226">
        <v>98.338499999999996</v>
      </c>
      <c r="G139" s="240">
        <f t="shared" si="14"/>
        <v>0</v>
      </c>
      <c r="H139" s="40">
        <v>14</v>
      </c>
      <c r="I139" s="265">
        <f t="shared" si="15"/>
        <v>0</v>
      </c>
      <c r="J139" s="41">
        <v>0.35</v>
      </c>
      <c r="K139" s="252">
        <f t="shared" si="16"/>
        <v>0</v>
      </c>
      <c r="N139" s="196"/>
      <c r="Q139" s="10" t="str">
        <f t="shared" si="10"/>
        <v xml:space="preserve"> </v>
      </c>
      <c r="R139" s="10" t="str">
        <f t="shared" si="11"/>
        <v xml:space="preserve"> </v>
      </c>
      <c r="S139" s="10">
        <f>COUNT($R$15:R139)</f>
        <v>0</v>
      </c>
    </row>
    <row r="140" spans="1:19" s="10" customFormat="1" ht="18" customHeight="1" x14ac:dyDescent="0.4">
      <c r="A140" s="188"/>
      <c r="B140" s="42" t="s">
        <v>418</v>
      </c>
      <c r="C140" s="37">
        <v>7479</v>
      </c>
      <c r="D140" s="66"/>
      <c r="E140" s="27">
        <v>1</v>
      </c>
      <c r="F140" s="226">
        <v>92.249999999999986</v>
      </c>
      <c r="G140" s="240">
        <f t="shared" si="14"/>
        <v>0</v>
      </c>
      <c r="H140" s="40">
        <v>13.5</v>
      </c>
      <c r="I140" s="265">
        <f t="shared" si="15"/>
        <v>0</v>
      </c>
      <c r="J140" s="41">
        <v>0.35</v>
      </c>
      <c r="K140" s="252">
        <f t="shared" si="16"/>
        <v>0</v>
      </c>
      <c r="N140" s="196"/>
      <c r="Q140" s="10" t="str">
        <f t="shared" si="10"/>
        <v xml:space="preserve"> </v>
      </c>
      <c r="R140" s="10" t="str">
        <f t="shared" si="11"/>
        <v xml:space="preserve"> </v>
      </c>
      <c r="S140" s="10">
        <f>COUNT($R$15:R140)</f>
        <v>0</v>
      </c>
    </row>
    <row r="141" spans="1:19" s="10" customFormat="1" ht="18" customHeight="1" x14ac:dyDescent="0.4">
      <c r="A141" s="188"/>
      <c r="B141" s="42" t="s">
        <v>419</v>
      </c>
      <c r="C141" s="37">
        <v>7579</v>
      </c>
      <c r="D141" s="66"/>
      <c r="E141" s="27">
        <v>1</v>
      </c>
      <c r="F141" s="226">
        <v>92.249999999999986</v>
      </c>
      <c r="G141" s="240">
        <f t="shared" si="14"/>
        <v>0</v>
      </c>
      <c r="H141" s="40">
        <v>12.95</v>
      </c>
      <c r="I141" s="265">
        <f t="shared" si="15"/>
        <v>0</v>
      </c>
      <c r="J141" s="41">
        <v>0.35</v>
      </c>
      <c r="K141" s="252">
        <f t="shared" si="16"/>
        <v>0</v>
      </c>
      <c r="N141" s="196"/>
      <c r="Q141" s="10" t="str">
        <f t="shared" si="10"/>
        <v xml:space="preserve"> </v>
      </c>
      <c r="R141" s="10" t="str">
        <f t="shared" si="11"/>
        <v xml:space="preserve"> </v>
      </c>
      <c r="S141" s="10">
        <f>COUNT($R$15:R141)</f>
        <v>0</v>
      </c>
    </row>
    <row r="142" spans="1:19" s="10" customFormat="1" ht="18" customHeight="1" x14ac:dyDescent="0.4">
      <c r="A142" s="188"/>
      <c r="B142" s="42" t="s">
        <v>420</v>
      </c>
      <c r="C142" s="37">
        <v>7679</v>
      </c>
      <c r="D142" s="66"/>
      <c r="E142" s="27">
        <v>1</v>
      </c>
      <c r="F142" s="226">
        <v>92.249999999999986</v>
      </c>
      <c r="G142" s="240">
        <f t="shared" si="14"/>
        <v>0</v>
      </c>
      <c r="H142" s="40">
        <v>12.35</v>
      </c>
      <c r="I142" s="265">
        <f t="shared" si="15"/>
        <v>0</v>
      </c>
      <c r="J142" s="41">
        <v>0.35</v>
      </c>
      <c r="K142" s="252">
        <f t="shared" si="16"/>
        <v>0</v>
      </c>
      <c r="N142" s="196"/>
      <c r="Q142" s="10" t="str">
        <f t="shared" si="10"/>
        <v xml:space="preserve"> </v>
      </c>
      <c r="R142" s="10" t="str">
        <f t="shared" si="11"/>
        <v xml:space="preserve"> </v>
      </c>
      <c r="S142" s="10">
        <f>COUNT($R$15:R142)</f>
        <v>0</v>
      </c>
    </row>
    <row r="143" spans="1:19" s="10" customFormat="1" ht="18" customHeight="1" x14ac:dyDescent="0.4">
      <c r="A143" s="188"/>
      <c r="B143" s="42" t="s">
        <v>421</v>
      </c>
      <c r="C143" s="37">
        <v>7270</v>
      </c>
      <c r="D143" s="66"/>
      <c r="E143" s="27">
        <v>1</v>
      </c>
      <c r="F143" s="226">
        <v>132.22499999999999</v>
      </c>
      <c r="G143" s="240">
        <f t="shared" si="14"/>
        <v>0</v>
      </c>
      <c r="H143" s="40">
        <v>11.75</v>
      </c>
      <c r="I143" s="265">
        <f t="shared" si="15"/>
        <v>0</v>
      </c>
      <c r="J143" s="41">
        <v>0.35</v>
      </c>
      <c r="K143" s="252">
        <f t="shared" si="16"/>
        <v>0</v>
      </c>
      <c r="N143" s="196"/>
      <c r="Q143" s="10" t="str">
        <f t="shared" ref="Q143:Q206" si="17">IF(D143&gt;0,S143," ")</f>
        <v xml:space="preserve"> </v>
      </c>
      <c r="R143" s="10" t="str">
        <f t="shared" ref="R143:R206" si="18">IF(D143&gt;0,1," ")</f>
        <v xml:space="preserve"> </v>
      </c>
      <c r="S143" s="10">
        <f>COUNT($R$15:R143)</f>
        <v>0</v>
      </c>
    </row>
    <row r="144" spans="1:19" s="10" customFormat="1" ht="18" customHeight="1" x14ac:dyDescent="0.4">
      <c r="A144" s="188"/>
      <c r="B144" s="42" t="s">
        <v>422</v>
      </c>
      <c r="C144" s="37">
        <v>7470</v>
      </c>
      <c r="D144" s="66"/>
      <c r="E144" s="27">
        <v>1</v>
      </c>
      <c r="F144" s="226">
        <v>158.05499999999998</v>
      </c>
      <c r="G144" s="240">
        <f t="shared" si="14"/>
        <v>0</v>
      </c>
      <c r="H144" s="40">
        <v>13.7</v>
      </c>
      <c r="I144" s="265">
        <f t="shared" si="15"/>
        <v>0</v>
      </c>
      <c r="J144" s="41">
        <v>0.35</v>
      </c>
      <c r="K144" s="252">
        <f t="shared" si="16"/>
        <v>0</v>
      </c>
      <c r="N144" s="196"/>
      <c r="Q144" s="10" t="str">
        <f t="shared" si="17"/>
        <v xml:space="preserve"> </v>
      </c>
      <c r="R144" s="10" t="str">
        <f t="shared" si="18"/>
        <v xml:space="preserve"> </v>
      </c>
      <c r="S144" s="10">
        <f>COUNT($R$15:R144)</f>
        <v>0</v>
      </c>
    </row>
    <row r="145" spans="1:256" s="10" customFormat="1" ht="18" customHeight="1" x14ac:dyDescent="0.4">
      <c r="A145" s="188"/>
      <c r="B145" s="42" t="s">
        <v>423</v>
      </c>
      <c r="C145" s="37">
        <v>7570</v>
      </c>
      <c r="D145" s="66"/>
      <c r="E145" s="27">
        <v>1</v>
      </c>
      <c r="F145" s="226">
        <v>158.05499999999998</v>
      </c>
      <c r="G145" s="240">
        <f t="shared" si="14"/>
        <v>0</v>
      </c>
      <c r="H145" s="40">
        <v>13.05</v>
      </c>
      <c r="I145" s="265">
        <f t="shared" si="15"/>
        <v>0</v>
      </c>
      <c r="J145" s="41">
        <v>0.35</v>
      </c>
      <c r="K145" s="252">
        <f t="shared" si="16"/>
        <v>0</v>
      </c>
      <c r="N145" s="196"/>
      <c r="Q145" s="10" t="str">
        <f t="shared" si="17"/>
        <v xml:space="preserve"> </v>
      </c>
      <c r="R145" s="10" t="str">
        <f t="shared" si="18"/>
        <v xml:space="preserve"> </v>
      </c>
      <c r="S145" s="10">
        <f>COUNT($R$15:R145)</f>
        <v>0</v>
      </c>
    </row>
    <row r="146" spans="1:256" s="10" customFormat="1" ht="18" customHeight="1" x14ac:dyDescent="0.4">
      <c r="A146" s="188"/>
      <c r="B146" s="42" t="s">
        <v>424</v>
      </c>
      <c r="C146" s="37">
        <v>7670</v>
      </c>
      <c r="D146" s="66"/>
      <c r="E146" s="27">
        <v>1</v>
      </c>
      <c r="F146" s="226">
        <v>158.05499999999998</v>
      </c>
      <c r="G146" s="240">
        <f t="shared" si="14"/>
        <v>0</v>
      </c>
      <c r="H146" s="40">
        <v>12.4</v>
      </c>
      <c r="I146" s="265">
        <f t="shared" si="15"/>
        <v>0</v>
      </c>
      <c r="J146" s="41">
        <v>0.35</v>
      </c>
      <c r="K146" s="252">
        <f t="shared" si="16"/>
        <v>0</v>
      </c>
      <c r="N146" s="196"/>
      <c r="Q146" s="10" t="str">
        <f t="shared" si="17"/>
        <v xml:space="preserve"> </v>
      </c>
      <c r="R146" s="10" t="str">
        <f t="shared" si="18"/>
        <v xml:space="preserve"> </v>
      </c>
      <c r="S146" s="10">
        <f>COUNT($R$15:R146)</f>
        <v>0</v>
      </c>
    </row>
    <row r="147" spans="1:256" s="10" customFormat="1" ht="18" customHeight="1" x14ac:dyDescent="0.4">
      <c r="A147" s="188"/>
      <c r="B147" s="42" t="s">
        <v>295</v>
      </c>
      <c r="C147" s="37">
        <v>7022</v>
      </c>
      <c r="D147" s="66"/>
      <c r="E147" s="27">
        <v>1</v>
      </c>
      <c r="F147" s="226">
        <v>8.1300000000000008</v>
      </c>
      <c r="G147" s="240">
        <f>D147*ROUND(F147*(1-$B$7),2)</f>
        <v>0</v>
      </c>
      <c r="H147" s="40">
        <v>0.5</v>
      </c>
      <c r="I147" s="265">
        <f t="shared" si="15"/>
        <v>0</v>
      </c>
      <c r="J147" s="41">
        <v>0.1</v>
      </c>
      <c r="K147" s="252">
        <f t="shared" si="16"/>
        <v>0</v>
      </c>
      <c r="N147" s="196"/>
      <c r="Q147" s="10" t="str">
        <f t="shared" si="17"/>
        <v xml:space="preserve"> </v>
      </c>
      <c r="R147" s="10" t="str">
        <f t="shared" si="18"/>
        <v xml:space="preserve"> </v>
      </c>
      <c r="S147" s="10">
        <f>COUNT($R$15:R147)</f>
        <v>0</v>
      </c>
    </row>
    <row r="148" spans="1:256" s="10" customFormat="1" ht="18" customHeight="1" thickBot="1" x14ac:dyDescent="0.45">
      <c r="A148" s="15"/>
      <c r="B148" s="38" t="s">
        <v>296</v>
      </c>
      <c r="C148" s="39">
        <v>7122</v>
      </c>
      <c r="D148" s="66"/>
      <c r="E148" s="33">
        <v>1</v>
      </c>
      <c r="F148" s="227">
        <v>10</v>
      </c>
      <c r="G148" s="241">
        <f>D148*ROUND(F148*(1-$B$7),2)</f>
        <v>0</v>
      </c>
      <c r="H148" s="43">
        <v>0.85</v>
      </c>
      <c r="I148" s="266">
        <f t="shared" si="15"/>
        <v>0</v>
      </c>
      <c r="J148" s="44">
        <v>0.1</v>
      </c>
      <c r="K148" s="253">
        <f t="shared" si="16"/>
        <v>0</v>
      </c>
      <c r="N148" s="196"/>
      <c r="Q148" s="10" t="str">
        <f t="shared" si="17"/>
        <v xml:space="preserve"> </v>
      </c>
      <c r="R148" s="10" t="str">
        <f t="shared" si="18"/>
        <v xml:space="preserve"> </v>
      </c>
      <c r="S148" s="10">
        <f>COUNT($R$15:R148)</f>
        <v>0</v>
      </c>
    </row>
    <row r="149" spans="1:256" s="10" customFormat="1" ht="18" customHeight="1" x14ac:dyDescent="0.4">
      <c r="A149" s="267" t="s">
        <v>159</v>
      </c>
      <c r="B149" s="23" t="s">
        <v>234</v>
      </c>
      <c r="C149" s="24">
        <v>6000</v>
      </c>
      <c r="D149" s="66"/>
      <c r="E149" s="27">
        <v>1</v>
      </c>
      <c r="F149" s="226">
        <v>170</v>
      </c>
      <c r="G149" s="240">
        <f>D149*ROUND(F149*(1-$B$7),2)</f>
        <v>0</v>
      </c>
      <c r="H149" s="40">
        <v>17.636959999999998</v>
      </c>
      <c r="I149" s="265">
        <f t="shared" si="15"/>
        <v>0</v>
      </c>
      <c r="J149" s="41">
        <v>0.08</v>
      </c>
      <c r="K149" s="252">
        <f t="shared" si="16"/>
        <v>0</v>
      </c>
      <c r="N149" s="196"/>
      <c r="Q149" s="10" t="str">
        <f t="shared" si="17"/>
        <v xml:space="preserve"> </v>
      </c>
      <c r="R149" s="10" t="str">
        <f t="shared" si="18"/>
        <v xml:space="preserve"> </v>
      </c>
      <c r="S149" s="10">
        <f>COUNT($R$15:R149)</f>
        <v>0</v>
      </c>
    </row>
    <row r="150" spans="1:256" s="10" customFormat="1" ht="18" customHeight="1" x14ac:dyDescent="0.4">
      <c r="A150" s="268"/>
      <c r="B150" s="180" t="s">
        <v>235</v>
      </c>
      <c r="C150" s="181">
        <v>6062</v>
      </c>
      <c r="D150" s="66"/>
      <c r="E150" s="27">
        <v>1</v>
      </c>
      <c r="F150" s="226">
        <v>195</v>
      </c>
      <c r="G150" s="240">
        <f>D150*ROUND(F150*(1-$B$7),2)</f>
        <v>0</v>
      </c>
      <c r="H150" s="40">
        <v>17.636959999999998</v>
      </c>
      <c r="I150" s="265">
        <f t="shared" si="15"/>
        <v>0</v>
      </c>
      <c r="J150" s="41">
        <v>0.08</v>
      </c>
      <c r="K150" s="252">
        <f t="shared" si="16"/>
        <v>0</v>
      </c>
      <c r="N150" s="196"/>
      <c r="Q150" s="10" t="str">
        <f t="shared" si="17"/>
        <v xml:space="preserve"> </v>
      </c>
      <c r="R150" s="10" t="str">
        <f t="shared" si="18"/>
        <v xml:space="preserve"> </v>
      </c>
      <c r="S150" s="10">
        <f>COUNT($R$15:R150)</f>
        <v>0</v>
      </c>
    </row>
    <row r="151" spans="1:256" s="10" customFormat="1" ht="18" customHeight="1" thickBot="1" x14ac:dyDescent="0.45">
      <c r="A151" s="269"/>
      <c r="B151" s="182" t="s">
        <v>255</v>
      </c>
      <c r="C151" s="183">
        <v>6061</v>
      </c>
      <c r="D151" s="66"/>
      <c r="E151" s="27">
        <v>1</v>
      </c>
      <c r="F151" s="226">
        <v>195</v>
      </c>
      <c r="G151" s="240">
        <f t="shared" ref="G151:G182" si="19">D151*ROUND(F151*(1-$B$7),2)</f>
        <v>0</v>
      </c>
      <c r="H151" s="40">
        <v>17.636959999999998</v>
      </c>
      <c r="I151" s="265">
        <f t="shared" si="15"/>
        <v>0</v>
      </c>
      <c r="J151" s="41">
        <v>0.08</v>
      </c>
      <c r="K151" s="252">
        <f t="shared" si="16"/>
        <v>0</v>
      </c>
      <c r="N151" s="196"/>
      <c r="Q151" s="10" t="str">
        <f t="shared" si="17"/>
        <v xml:space="preserve"> </v>
      </c>
      <c r="R151" s="10" t="str">
        <f t="shared" si="18"/>
        <v xml:space="preserve"> </v>
      </c>
      <c r="S151" s="10">
        <f>COUNT($R$15:R151)</f>
        <v>0</v>
      </c>
    </row>
    <row r="152" spans="1:256" s="10" customFormat="1" ht="18" customHeight="1" x14ac:dyDescent="0.4">
      <c r="A152" s="188"/>
      <c r="B152" s="42" t="s">
        <v>505</v>
      </c>
      <c r="C152" s="37">
        <v>6055</v>
      </c>
      <c r="D152" s="66"/>
      <c r="E152" s="27">
        <v>1</v>
      </c>
      <c r="F152" s="226">
        <v>375</v>
      </c>
      <c r="G152" s="240">
        <f t="shared" si="19"/>
        <v>0</v>
      </c>
      <c r="H152" s="40">
        <v>4.3499999999999996</v>
      </c>
      <c r="I152" s="265">
        <f t="shared" si="15"/>
        <v>0</v>
      </c>
      <c r="J152" s="41">
        <v>0.08</v>
      </c>
      <c r="K152" s="252">
        <f t="shared" si="16"/>
        <v>0</v>
      </c>
      <c r="N152" s="196"/>
      <c r="Q152" s="10" t="str">
        <f t="shared" si="17"/>
        <v xml:space="preserve"> </v>
      </c>
      <c r="R152" s="10" t="str">
        <f t="shared" si="18"/>
        <v xml:space="preserve"> </v>
      </c>
      <c r="S152" s="10">
        <f>COUNT($R$15:R152)</f>
        <v>0</v>
      </c>
    </row>
    <row r="153" spans="1:256" s="10" customFormat="1" ht="18" customHeight="1" x14ac:dyDescent="0.4">
      <c r="A153" s="188"/>
      <c r="B153" s="42" t="s">
        <v>506</v>
      </c>
      <c r="C153" s="37">
        <v>6155</v>
      </c>
      <c r="D153" s="66"/>
      <c r="E153" s="27">
        <v>1</v>
      </c>
      <c r="F153" s="226">
        <v>450</v>
      </c>
      <c r="G153" s="240">
        <f t="shared" si="19"/>
        <v>0</v>
      </c>
      <c r="H153" s="40">
        <v>13.227719999999998</v>
      </c>
      <c r="I153" s="265">
        <f t="shared" si="15"/>
        <v>0</v>
      </c>
      <c r="J153" s="41">
        <v>0.08</v>
      </c>
      <c r="K153" s="252">
        <f t="shared" si="16"/>
        <v>0</v>
      </c>
      <c r="N153" s="196"/>
      <c r="Q153" s="10" t="str">
        <f t="shared" si="17"/>
        <v xml:space="preserve"> </v>
      </c>
      <c r="R153" s="10" t="str">
        <f t="shared" si="18"/>
        <v xml:space="preserve"> </v>
      </c>
      <c r="S153" s="10">
        <f>COUNT($R$15:R153)</f>
        <v>0</v>
      </c>
    </row>
    <row r="154" spans="1:256" s="10" customFormat="1" ht="18" customHeight="1" x14ac:dyDescent="0.4">
      <c r="A154" s="188"/>
      <c r="B154" s="42" t="s">
        <v>61</v>
      </c>
      <c r="C154" s="37">
        <v>6002</v>
      </c>
      <c r="D154" s="66"/>
      <c r="E154" s="27">
        <v>1</v>
      </c>
      <c r="F154" s="226">
        <v>55</v>
      </c>
      <c r="G154" s="240">
        <f t="shared" si="19"/>
        <v>0</v>
      </c>
      <c r="H154" s="40">
        <v>1.75</v>
      </c>
      <c r="I154" s="265">
        <f t="shared" si="15"/>
        <v>0</v>
      </c>
      <c r="J154" s="41">
        <v>0.15</v>
      </c>
      <c r="K154" s="252">
        <f t="shared" si="16"/>
        <v>0</v>
      </c>
      <c r="N154" s="196"/>
      <c r="Q154" s="10" t="str">
        <f t="shared" si="17"/>
        <v xml:space="preserve"> </v>
      </c>
      <c r="R154" s="10" t="str">
        <f t="shared" si="18"/>
        <v xml:space="preserve"> </v>
      </c>
      <c r="S154" s="10">
        <f>COUNT($R$15:R154)</f>
        <v>0</v>
      </c>
    </row>
    <row r="155" spans="1:256" s="10" customFormat="1" ht="18" customHeight="1" x14ac:dyDescent="0.4">
      <c r="A155" s="188"/>
      <c r="B155" s="42" t="s">
        <v>401</v>
      </c>
      <c r="C155" s="31" t="s">
        <v>215</v>
      </c>
      <c r="D155" s="67">
        <f>(D152*2)+(D153*2)+(D156*2)+(D157*2)+(D158*3)+(D159*3)+(D160*2)+(D161*2)+(D162)+(D163)+(D164)+(D165)+(D166)+(D167)+(D172*2)+(D173)+(D25)+(D125)+(D136)+(D123)+(D100)+(D91)+(D88)+(D49)</f>
        <v>0</v>
      </c>
      <c r="E155" s="27">
        <v>1</v>
      </c>
      <c r="F155" s="226">
        <v>0</v>
      </c>
      <c r="G155" s="240">
        <f t="shared" si="19"/>
        <v>0</v>
      </c>
      <c r="H155" s="40">
        <v>1.75</v>
      </c>
      <c r="I155" s="265">
        <f t="shared" si="15"/>
        <v>0</v>
      </c>
      <c r="J155" s="41">
        <v>0.15</v>
      </c>
      <c r="K155" s="252">
        <f t="shared" si="16"/>
        <v>0</v>
      </c>
      <c r="N155" s="196"/>
      <c r="Q155" s="10" t="str">
        <f t="shared" si="17"/>
        <v xml:space="preserve"> </v>
      </c>
      <c r="R155" s="10" t="str">
        <f t="shared" si="18"/>
        <v xml:space="preserve"> </v>
      </c>
      <c r="S155" s="10">
        <f>COUNT($R$15:R155)</f>
        <v>0</v>
      </c>
    </row>
    <row r="156" spans="1:256" s="10" customFormat="1" ht="18" customHeight="1" x14ac:dyDescent="0.4">
      <c r="A156" s="188"/>
      <c r="B156" s="42" t="s">
        <v>297</v>
      </c>
      <c r="C156" s="37">
        <v>6003</v>
      </c>
      <c r="D156" s="66"/>
      <c r="E156" s="27">
        <v>1</v>
      </c>
      <c r="F156" s="226">
        <v>100</v>
      </c>
      <c r="G156" s="240">
        <f t="shared" si="19"/>
        <v>0</v>
      </c>
      <c r="H156" s="40">
        <v>0.85</v>
      </c>
      <c r="I156" s="265">
        <f t="shared" si="15"/>
        <v>0</v>
      </c>
      <c r="J156" s="41">
        <v>0.02</v>
      </c>
      <c r="K156" s="252">
        <f t="shared" si="16"/>
        <v>0</v>
      </c>
      <c r="N156" s="196"/>
      <c r="Q156" s="10" t="str">
        <f t="shared" si="17"/>
        <v xml:space="preserve"> </v>
      </c>
      <c r="R156" s="10" t="str">
        <f t="shared" si="18"/>
        <v xml:space="preserve"> </v>
      </c>
      <c r="S156" s="10">
        <f>COUNT($R$15:R156)</f>
        <v>0</v>
      </c>
    </row>
    <row r="157" spans="1:256" s="10" customFormat="1" ht="18" customHeight="1" x14ac:dyDescent="0.4">
      <c r="A157" s="188"/>
      <c r="B157" s="42" t="s">
        <v>298</v>
      </c>
      <c r="C157" s="37">
        <v>6004</v>
      </c>
      <c r="D157" s="66"/>
      <c r="E157" s="27">
        <v>1</v>
      </c>
      <c r="F157" s="226">
        <v>112.5</v>
      </c>
      <c r="G157" s="240">
        <f t="shared" si="19"/>
        <v>0</v>
      </c>
      <c r="H157" s="40">
        <v>0.7</v>
      </c>
      <c r="I157" s="265">
        <f t="shared" si="15"/>
        <v>0</v>
      </c>
      <c r="J157" s="41">
        <v>0.02</v>
      </c>
      <c r="K157" s="252">
        <f t="shared" si="16"/>
        <v>0</v>
      </c>
      <c r="N157" s="196"/>
      <c r="Q157" s="10" t="str">
        <f t="shared" si="17"/>
        <v xml:space="preserve"> </v>
      </c>
      <c r="R157" s="10" t="str">
        <f t="shared" si="18"/>
        <v xml:space="preserve"> </v>
      </c>
      <c r="S157" s="10">
        <f>COUNT($R$15:R157)</f>
        <v>0</v>
      </c>
    </row>
    <row r="158" spans="1:256" s="10" customFormat="1" ht="18" customHeight="1" x14ac:dyDescent="0.4">
      <c r="A158" s="188"/>
      <c r="B158" s="42" t="s">
        <v>62</v>
      </c>
      <c r="C158" s="45">
        <v>6005</v>
      </c>
      <c r="D158" s="66"/>
      <c r="E158" s="27">
        <v>1</v>
      </c>
      <c r="F158" s="226">
        <v>125</v>
      </c>
      <c r="G158" s="240">
        <f t="shared" si="19"/>
        <v>0</v>
      </c>
      <c r="H158" s="40">
        <v>1.2</v>
      </c>
      <c r="I158" s="265">
        <f t="shared" si="15"/>
        <v>0</v>
      </c>
      <c r="J158" s="41">
        <v>0.02</v>
      </c>
      <c r="K158" s="252">
        <f t="shared" si="16"/>
        <v>0</v>
      </c>
      <c r="N158" s="196"/>
      <c r="Q158" s="10" t="str">
        <f t="shared" si="17"/>
        <v xml:space="preserve"> </v>
      </c>
      <c r="R158" s="10" t="str">
        <f t="shared" si="18"/>
        <v xml:space="preserve"> </v>
      </c>
      <c r="S158" s="10">
        <f>COUNT($R$15:R158)</f>
        <v>0</v>
      </c>
    </row>
    <row r="159" spans="1:256" s="10" customFormat="1" ht="18" customHeight="1" x14ac:dyDescent="0.4">
      <c r="A159" s="188"/>
      <c r="B159" s="42" t="s">
        <v>482</v>
      </c>
      <c r="C159" s="45">
        <v>6009</v>
      </c>
      <c r="D159" s="66"/>
      <c r="E159" s="27">
        <v>1</v>
      </c>
      <c r="F159" s="226">
        <v>175</v>
      </c>
      <c r="G159" s="240">
        <f t="shared" si="19"/>
        <v>0</v>
      </c>
      <c r="H159" s="40">
        <v>2.65</v>
      </c>
      <c r="I159" s="265">
        <f t="shared" si="15"/>
        <v>0</v>
      </c>
      <c r="J159" s="41">
        <v>0.02</v>
      </c>
      <c r="K159" s="252">
        <f t="shared" si="16"/>
        <v>0</v>
      </c>
      <c r="N159" s="196"/>
      <c r="Q159" s="10" t="str">
        <f t="shared" si="17"/>
        <v xml:space="preserve"> </v>
      </c>
      <c r="R159" s="10" t="str">
        <f t="shared" si="18"/>
        <v xml:space="preserve"> </v>
      </c>
      <c r="S159" s="10">
        <f>COUNT($R$15:R159)</f>
        <v>0</v>
      </c>
    </row>
    <row r="160" spans="1:256" s="10" customFormat="1" ht="18" customHeight="1" x14ac:dyDescent="0.4">
      <c r="A160" s="188"/>
      <c r="B160" s="42" t="s">
        <v>63</v>
      </c>
      <c r="C160" s="37">
        <v>6407</v>
      </c>
      <c r="D160" s="66"/>
      <c r="E160" s="27">
        <v>1</v>
      </c>
      <c r="F160" s="226">
        <v>200</v>
      </c>
      <c r="G160" s="240">
        <f t="shared" si="19"/>
        <v>0</v>
      </c>
      <c r="H160" s="40">
        <v>1.65</v>
      </c>
      <c r="I160" s="265">
        <f t="shared" ref="I160:I198" si="20">H160*D160</f>
        <v>0</v>
      </c>
      <c r="J160" s="41">
        <v>0.08</v>
      </c>
      <c r="K160" s="252">
        <f t="shared" ref="K160:K198" si="21">J160*D160</f>
        <v>0</v>
      </c>
      <c r="N160" s="196"/>
      <c r="Q160" s="10" t="str">
        <f t="shared" si="17"/>
        <v xml:space="preserve"> </v>
      </c>
      <c r="R160" s="10" t="str">
        <f t="shared" si="18"/>
        <v xml:space="preserve"> </v>
      </c>
      <c r="S160" s="10">
        <f>COUNT($R$15:R160)</f>
        <v>0</v>
      </c>
      <c r="IV160" s="8"/>
    </row>
    <row r="161" spans="1:19" s="10" customFormat="1" ht="18" customHeight="1" x14ac:dyDescent="0.4">
      <c r="A161" s="188"/>
      <c r="B161" s="42" t="s">
        <v>165</v>
      </c>
      <c r="C161" s="37">
        <v>6507</v>
      </c>
      <c r="D161" s="66"/>
      <c r="E161" s="27">
        <v>1</v>
      </c>
      <c r="F161" s="226">
        <v>200</v>
      </c>
      <c r="G161" s="240">
        <f t="shared" si="19"/>
        <v>0</v>
      </c>
      <c r="H161" s="40">
        <v>1.8</v>
      </c>
      <c r="I161" s="265">
        <f t="shared" si="20"/>
        <v>0</v>
      </c>
      <c r="J161" s="41">
        <v>0.08</v>
      </c>
      <c r="K161" s="252">
        <f t="shared" si="21"/>
        <v>0</v>
      </c>
      <c r="N161" s="196"/>
      <c r="Q161" s="10" t="str">
        <f t="shared" si="17"/>
        <v xml:space="preserve"> </v>
      </c>
      <c r="R161" s="10" t="str">
        <f t="shared" si="18"/>
        <v xml:space="preserve"> </v>
      </c>
      <c r="S161" s="10">
        <f>COUNT($R$15:R161)</f>
        <v>0</v>
      </c>
    </row>
    <row r="162" spans="1:19" s="10" customFormat="1" ht="18" customHeight="1" x14ac:dyDescent="0.4">
      <c r="A162" s="188"/>
      <c r="B162" s="190" t="s">
        <v>64</v>
      </c>
      <c r="C162" s="37">
        <v>6421</v>
      </c>
      <c r="D162" s="66"/>
      <c r="E162" s="27">
        <v>1</v>
      </c>
      <c r="F162" s="226">
        <v>102</v>
      </c>
      <c r="G162" s="240">
        <f t="shared" si="19"/>
        <v>0</v>
      </c>
      <c r="H162" s="28">
        <v>1</v>
      </c>
      <c r="I162" s="265">
        <f t="shared" si="20"/>
        <v>0</v>
      </c>
      <c r="J162" s="41">
        <v>0.08</v>
      </c>
      <c r="K162" s="252">
        <f t="shared" si="21"/>
        <v>0</v>
      </c>
      <c r="N162" s="196"/>
      <c r="Q162" s="10" t="str">
        <f t="shared" si="17"/>
        <v xml:space="preserve"> </v>
      </c>
      <c r="R162" s="10" t="str">
        <f t="shared" si="18"/>
        <v xml:space="preserve"> </v>
      </c>
      <c r="S162" s="10">
        <f>COUNT($R$15:R162)</f>
        <v>0</v>
      </c>
    </row>
    <row r="163" spans="1:19" s="10" customFormat="1" ht="18" customHeight="1" x14ac:dyDescent="0.4">
      <c r="A163" s="188"/>
      <c r="B163" s="190" t="s">
        <v>65</v>
      </c>
      <c r="C163" s="37">
        <v>6521</v>
      </c>
      <c r="D163" s="66"/>
      <c r="E163" s="27">
        <v>1</v>
      </c>
      <c r="F163" s="226">
        <v>125</v>
      </c>
      <c r="G163" s="240">
        <f t="shared" si="19"/>
        <v>0</v>
      </c>
      <c r="H163" s="28">
        <v>1.1499999999999999</v>
      </c>
      <c r="I163" s="265">
        <f t="shared" si="20"/>
        <v>0</v>
      </c>
      <c r="J163" s="41">
        <v>0.08</v>
      </c>
      <c r="K163" s="252">
        <f t="shared" si="21"/>
        <v>0</v>
      </c>
      <c r="N163" s="196"/>
      <c r="Q163" s="10" t="str">
        <f t="shared" si="17"/>
        <v xml:space="preserve"> </v>
      </c>
      <c r="R163" s="10" t="str">
        <f t="shared" si="18"/>
        <v xml:space="preserve"> </v>
      </c>
      <c r="S163" s="10">
        <f>COUNT($R$15:R163)</f>
        <v>0</v>
      </c>
    </row>
    <row r="164" spans="1:19" s="10" customFormat="1" ht="18" customHeight="1" x14ac:dyDescent="0.4">
      <c r="A164" s="188"/>
      <c r="B164" s="42" t="s">
        <v>66</v>
      </c>
      <c r="C164" s="37">
        <v>6006</v>
      </c>
      <c r="D164" s="66"/>
      <c r="E164" s="27">
        <v>1</v>
      </c>
      <c r="F164" s="226">
        <v>57.5</v>
      </c>
      <c r="G164" s="240">
        <f t="shared" si="19"/>
        <v>0</v>
      </c>
      <c r="H164" s="40">
        <v>0.45</v>
      </c>
      <c r="I164" s="265">
        <f t="shared" si="20"/>
        <v>0</v>
      </c>
      <c r="J164" s="41">
        <v>0.02</v>
      </c>
      <c r="K164" s="252">
        <f t="shared" si="21"/>
        <v>0</v>
      </c>
      <c r="N164" s="196"/>
      <c r="Q164" s="10" t="str">
        <f t="shared" si="17"/>
        <v xml:space="preserve"> </v>
      </c>
      <c r="R164" s="10" t="str">
        <f t="shared" si="18"/>
        <v xml:space="preserve"> </v>
      </c>
      <c r="S164" s="10">
        <f>COUNT($R$15:R164)</f>
        <v>0</v>
      </c>
    </row>
    <row r="165" spans="1:19" s="10" customFormat="1" ht="18" customHeight="1" x14ac:dyDescent="0.4">
      <c r="A165" s="188"/>
      <c r="B165" s="191" t="s">
        <v>299</v>
      </c>
      <c r="C165" s="37">
        <v>6619</v>
      </c>
      <c r="D165" s="66"/>
      <c r="E165" s="27">
        <v>1</v>
      </c>
      <c r="F165" s="226">
        <v>100</v>
      </c>
      <c r="G165" s="240">
        <f t="shared" si="19"/>
        <v>0</v>
      </c>
      <c r="H165" s="40">
        <v>0.75</v>
      </c>
      <c r="I165" s="265">
        <f t="shared" si="20"/>
        <v>0</v>
      </c>
      <c r="J165" s="41">
        <v>0.1</v>
      </c>
      <c r="K165" s="252">
        <f t="shared" si="21"/>
        <v>0</v>
      </c>
      <c r="N165" s="196"/>
      <c r="Q165" s="10" t="str">
        <f t="shared" si="17"/>
        <v xml:space="preserve"> </v>
      </c>
      <c r="R165" s="10" t="str">
        <f t="shared" si="18"/>
        <v xml:space="preserve"> </v>
      </c>
      <c r="S165" s="10">
        <f>COUNT($R$15:R165)</f>
        <v>0</v>
      </c>
    </row>
    <row r="166" spans="1:19" s="10" customFormat="1" ht="18" customHeight="1" x14ac:dyDescent="0.4">
      <c r="A166" s="188"/>
      <c r="B166" s="191" t="s">
        <v>300</v>
      </c>
      <c r="C166" s="36">
        <v>6517</v>
      </c>
      <c r="D166" s="66"/>
      <c r="E166" s="27">
        <v>1</v>
      </c>
      <c r="F166" s="226">
        <v>100</v>
      </c>
      <c r="G166" s="240">
        <f t="shared" si="19"/>
        <v>0</v>
      </c>
      <c r="H166" s="40">
        <v>0.65</v>
      </c>
      <c r="I166" s="265">
        <f t="shared" si="20"/>
        <v>0</v>
      </c>
      <c r="J166" s="41">
        <v>0.1</v>
      </c>
      <c r="K166" s="252">
        <f t="shared" si="21"/>
        <v>0</v>
      </c>
      <c r="N166" s="196"/>
      <c r="Q166" s="10" t="str">
        <f t="shared" si="17"/>
        <v xml:space="preserve"> </v>
      </c>
      <c r="R166" s="10" t="str">
        <f t="shared" si="18"/>
        <v xml:space="preserve"> </v>
      </c>
      <c r="S166" s="10">
        <f>COUNT($R$15:R166)</f>
        <v>0</v>
      </c>
    </row>
    <row r="167" spans="1:19" s="10" customFormat="1" ht="18" customHeight="1" x14ac:dyDescent="0.4">
      <c r="A167" s="188"/>
      <c r="B167" s="42" t="s">
        <v>301</v>
      </c>
      <c r="C167" s="37">
        <v>6617</v>
      </c>
      <c r="D167" s="66"/>
      <c r="E167" s="27">
        <v>1</v>
      </c>
      <c r="F167" s="226">
        <v>100</v>
      </c>
      <c r="G167" s="240">
        <f t="shared" si="19"/>
        <v>0</v>
      </c>
      <c r="H167" s="40">
        <v>0.8</v>
      </c>
      <c r="I167" s="265">
        <f t="shared" si="20"/>
        <v>0</v>
      </c>
      <c r="J167" s="41">
        <v>0.1</v>
      </c>
      <c r="K167" s="252">
        <f t="shared" si="21"/>
        <v>0</v>
      </c>
      <c r="N167" s="196"/>
      <c r="Q167" s="10" t="str">
        <f t="shared" si="17"/>
        <v xml:space="preserve"> </v>
      </c>
      <c r="R167" s="10" t="str">
        <f t="shared" si="18"/>
        <v xml:space="preserve"> </v>
      </c>
      <c r="S167" s="10">
        <f>COUNT($R$15:R167)</f>
        <v>0</v>
      </c>
    </row>
    <row r="168" spans="1:19" s="10" customFormat="1" ht="18" customHeight="1" x14ac:dyDescent="0.4">
      <c r="A168" s="188"/>
      <c r="B168" s="42" t="s">
        <v>67</v>
      </c>
      <c r="C168" s="37">
        <v>6110</v>
      </c>
      <c r="D168" s="66"/>
      <c r="E168" s="27">
        <v>1</v>
      </c>
      <c r="F168" s="226">
        <v>55</v>
      </c>
      <c r="G168" s="240">
        <f t="shared" si="19"/>
        <v>0</v>
      </c>
      <c r="H168" s="40">
        <v>0.85</v>
      </c>
      <c r="I168" s="265">
        <f t="shared" si="20"/>
        <v>0</v>
      </c>
      <c r="J168" s="41">
        <v>0.2</v>
      </c>
      <c r="K168" s="252">
        <f t="shared" si="21"/>
        <v>0</v>
      </c>
      <c r="N168" s="196"/>
      <c r="Q168" s="10" t="str">
        <f t="shared" si="17"/>
        <v xml:space="preserve"> </v>
      </c>
      <c r="R168" s="10" t="str">
        <f t="shared" si="18"/>
        <v xml:space="preserve"> </v>
      </c>
      <c r="S168" s="10">
        <f>COUNT($R$15:R168)</f>
        <v>0</v>
      </c>
    </row>
    <row r="169" spans="1:19" s="10" customFormat="1" ht="18" customHeight="1" x14ac:dyDescent="0.4">
      <c r="A169" s="188"/>
      <c r="B169" s="42" t="s">
        <v>68</v>
      </c>
      <c r="C169" s="37">
        <v>6210</v>
      </c>
      <c r="D169" s="66"/>
      <c r="E169" s="27">
        <v>1</v>
      </c>
      <c r="F169" s="226">
        <v>50</v>
      </c>
      <c r="G169" s="240">
        <f t="shared" si="19"/>
        <v>0</v>
      </c>
      <c r="H169" s="40">
        <v>0.95</v>
      </c>
      <c r="I169" s="265">
        <f t="shared" si="20"/>
        <v>0</v>
      </c>
      <c r="J169" s="41">
        <v>0.2</v>
      </c>
      <c r="K169" s="252">
        <f t="shared" si="21"/>
        <v>0</v>
      </c>
      <c r="N169" s="196"/>
      <c r="Q169" s="10" t="str">
        <f t="shared" si="17"/>
        <v xml:space="preserve"> </v>
      </c>
      <c r="R169" s="10" t="str">
        <f t="shared" si="18"/>
        <v xml:space="preserve"> </v>
      </c>
      <c r="S169" s="10">
        <f>COUNT($R$15:R169)</f>
        <v>0</v>
      </c>
    </row>
    <row r="170" spans="1:19" s="10" customFormat="1" ht="18" customHeight="1" x14ac:dyDescent="0.4">
      <c r="A170" s="188"/>
      <c r="B170" s="42" t="s">
        <v>69</v>
      </c>
      <c r="C170" s="37">
        <v>6011</v>
      </c>
      <c r="D170" s="66"/>
      <c r="E170" s="27">
        <v>1</v>
      </c>
      <c r="F170" s="226">
        <v>55</v>
      </c>
      <c r="G170" s="240">
        <f t="shared" si="19"/>
        <v>0</v>
      </c>
      <c r="H170" s="40">
        <v>0.75</v>
      </c>
      <c r="I170" s="265">
        <f t="shared" si="20"/>
        <v>0</v>
      </c>
      <c r="J170" s="41">
        <v>0.2</v>
      </c>
      <c r="K170" s="252">
        <f t="shared" si="21"/>
        <v>0</v>
      </c>
      <c r="N170" s="196"/>
      <c r="Q170" s="10" t="str">
        <f t="shared" si="17"/>
        <v xml:space="preserve"> </v>
      </c>
      <c r="R170" s="10" t="str">
        <f t="shared" si="18"/>
        <v xml:space="preserve"> </v>
      </c>
      <c r="S170" s="10">
        <f>COUNT($R$15:R170)</f>
        <v>0</v>
      </c>
    </row>
    <row r="171" spans="1:19" s="10" customFormat="1" ht="18" customHeight="1" x14ac:dyDescent="0.4">
      <c r="A171" s="188"/>
      <c r="B171" s="42" t="s">
        <v>70</v>
      </c>
      <c r="C171" s="37">
        <v>6111</v>
      </c>
      <c r="D171" s="66"/>
      <c r="E171" s="27">
        <v>1</v>
      </c>
      <c r="F171" s="226">
        <v>55</v>
      </c>
      <c r="G171" s="240">
        <f t="shared" si="19"/>
        <v>0</v>
      </c>
      <c r="H171" s="40">
        <v>0.6</v>
      </c>
      <c r="I171" s="265">
        <f t="shared" si="20"/>
        <v>0</v>
      </c>
      <c r="J171" s="41">
        <v>0.2</v>
      </c>
      <c r="K171" s="252">
        <f t="shared" si="21"/>
        <v>0</v>
      </c>
      <c r="N171" s="196"/>
      <c r="Q171" s="10" t="str">
        <f t="shared" si="17"/>
        <v xml:space="preserve"> </v>
      </c>
      <c r="R171" s="10" t="str">
        <f t="shared" si="18"/>
        <v xml:space="preserve"> </v>
      </c>
      <c r="S171" s="10">
        <f>COUNT($R$15:R171)</f>
        <v>0</v>
      </c>
    </row>
    <row r="172" spans="1:19" s="10" customFormat="1" ht="18" customHeight="1" x14ac:dyDescent="0.4">
      <c r="A172" s="188"/>
      <c r="B172" s="42" t="s">
        <v>302</v>
      </c>
      <c r="C172" s="37">
        <v>6051</v>
      </c>
      <c r="D172" s="66"/>
      <c r="E172" s="27">
        <v>1</v>
      </c>
      <c r="F172" s="226">
        <v>302.5</v>
      </c>
      <c r="G172" s="240">
        <f t="shared" si="19"/>
        <v>0</v>
      </c>
      <c r="H172" s="40">
        <v>16.3</v>
      </c>
      <c r="I172" s="265">
        <f t="shared" si="20"/>
        <v>0</v>
      </c>
      <c r="J172" s="41">
        <v>0.03</v>
      </c>
      <c r="K172" s="252">
        <f t="shared" si="21"/>
        <v>0</v>
      </c>
      <c r="N172" s="196"/>
      <c r="Q172" s="10" t="str">
        <f t="shared" si="17"/>
        <v xml:space="preserve"> </v>
      </c>
      <c r="R172" s="10" t="str">
        <f t="shared" si="18"/>
        <v xml:space="preserve"> </v>
      </c>
      <c r="S172" s="10">
        <f>COUNT($R$15:R172)</f>
        <v>0</v>
      </c>
    </row>
    <row r="173" spans="1:19" s="10" customFormat="1" ht="18" customHeight="1" x14ac:dyDescent="0.4">
      <c r="A173" s="188"/>
      <c r="B173" s="42" t="s">
        <v>303</v>
      </c>
      <c r="C173" s="37">
        <v>6170</v>
      </c>
      <c r="D173" s="66"/>
      <c r="E173" s="27">
        <v>1</v>
      </c>
      <c r="F173" s="226">
        <v>225</v>
      </c>
      <c r="G173" s="240">
        <f t="shared" si="19"/>
        <v>0</v>
      </c>
      <c r="H173" s="40">
        <v>5.4</v>
      </c>
      <c r="I173" s="265">
        <f t="shared" si="20"/>
        <v>0</v>
      </c>
      <c r="J173" s="41">
        <v>0.25</v>
      </c>
      <c r="K173" s="252">
        <f t="shared" si="21"/>
        <v>0</v>
      </c>
      <c r="N173" s="196"/>
      <c r="Q173" s="10" t="str">
        <f t="shared" si="17"/>
        <v xml:space="preserve"> </v>
      </c>
      <c r="R173" s="10" t="str">
        <f t="shared" si="18"/>
        <v xml:space="preserve"> </v>
      </c>
      <c r="S173" s="10">
        <f>COUNT($R$15:R173)</f>
        <v>0</v>
      </c>
    </row>
    <row r="174" spans="1:19" s="10" customFormat="1" ht="18" customHeight="1" x14ac:dyDescent="0.4">
      <c r="A174" s="188"/>
      <c r="B174" s="42" t="s">
        <v>354</v>
      </c>
      <c r="C174" s="37">
        <v>6771</v>
      </c>
      <c r="D174" s="66"/>
      <c r="E174" s="27">
        <v>1</v>
      </c>
      <c r="F174" s="226">
        <v>300</v>
      </c>
      <c r="G174" s="240">
        <f t="shared" si="19"/>
        <v>0</v>
      </c>
      <c r="H174" s="40">
        <v>5.3</v>
      </c>
      <c r="I174" s="265">
        <f t="shared" si="20"/>
        <v>0</v>
      </c>
      <c r="J174" s="41">
        <v>0.25</v>
      </c>
      <c r="K174" s="252">
        <f t="shared" si="21"/>
        <v>0</v>
      </c>
      <c r="N174" s="196"/>
      <c r="Q174" s="10" t="str">
        <f t="shared" si="17"/>
        <v xml:space="preserve"> </v>
      </c>
      <c r="R174" s="10" t="str">
        <f t="shared" si="18"/>
        <v xml:space="preserve"> </v>
      </c>
      <c r="S174" s="10">
        <f>COUNT($R$15:R174)</f>
        <v>0</v>
      </c>
    </row>
    <row r="175" spans="1:19" s="10" customFormat="1" ht="18" customHeight="1" x14ac:dyDescent="0.4">
      <c r="A175" s="188"/>
      <c r="B175" s="42" t="s">
        <v>425</v>
      </c>
      <c r="C175" s="37">
        <v>6279</v>
      </c>
      <c r="D175" s="66"/>
      <c r="E175" s="27">
        <v>1</v>
      </c>
      <c r="F175" s="226">
        <v>79.150499999999994</v>
      </c>
      <c r="G175" s="240">
        <f t="shared" si="19"/>
        <v>0</v>
      </c>
      <c r="H175" s="40">
        <v>11.65</v>
      </c>
      <c r="I175" s="265">
        <f t="shared" si="20"/>
        <v>0</v>
      </c>
      <c r="J175" s="41">
        <v>0.35</v>
      </c>
      <c r="K175" s="252">
        <f t="shared" si="21"/>
        <v>0</v>
      </c>
      <c r="N175" s="196"/>
      <c r="Q175" s="10" t="str">
        <f t="shared" si="17"/>
        <v xml:space="preserve"> </v>
      </c>
      <c r="R175" s="10" t="str">
        <f t="shared" si="18"/>
        <v xml:space="preserve"> </v>
      </c>
      <c r="S175" s="10">
        <f>COUNT($R$15:R175)</f>
        <v>0</v>
      </c>
    </row>
    <row r="176" spans="1:19" s="10" customFormat="1" ht="18" customHeight="1" x14ac:dyDescent="0.4">
      <c r="A176" s="188"/>
      <c r="B176" s="42" t="s">
        <v>426</v>
      </c>
      <c r="C176" s="37">
        <v>6479</v>
      </c>
      <c r="D176" s="66"/>
      <c r="E176" s="27">
        <v>1</v>
      </c>
      <c r="F176" s="226">
        <v>71.954999999999984</v>
      </c>
      <c r="G176" s="240">
        <f t="shared" si="19"/>
        <v>0</v>
      </c>
      <c r="H176" s="40">
        <v>10.8</v>
      </c>
      <c r="I176" s="265">
        <f t="shared" si="20"/>
        <v>0</v>
      </c>
      <c r="J176" s="41">
        <v>0.35</v>
      </c>
      <c r="K176" s="252">
        <f t="shared" si="21"/>
        <v>0</v>
      </c>
      <c r="N176" s="196"/>
      <c r="Q176" s="10" t="str">
        <f t="shared" si="17"/>
        <v xml:space="preserve"> </v>
      </c>
      <c r="R176" s="10" t="str">
        <f t="shared" si="18"/>
        <v xml:space="preserve"> </v>
      </c>
      <c r="S176" s="10">
        <f>COUNT($R$15:R176)</f>
        <v>0</v>
      </c>
    </row>
    <row r="177" spans="1:19" s="10" customFormat="1" ht="18" customHeight="1" x14ac:dyDescent="0.4">
      <c r="A177" s="188"/>
      <c r="B177" s="42" t="s">
        <v>427</v>
      </c>
      <c r="C177" s="37">
        <v>6579</v>
      </c>
      <c r="D177" s="66"/>
      <c r="E177" s="27">
        <v>1</v>
      </c>
      <c r="F177" s="226">
        <v>71.954999999999984</v>
      </c>
      <c r="G177" s="240">
        <f t="shared" si="19"/>
        <v>0</v>
      </c>
      <c r="H177" s="40">
        <v>10.5</v>
      </c>
      <c r="I177" s="265">
        <f t="shared" si="20"/>
        <v>0</v>
      </c>
      <c r="J177" s="41">
        <v>0.35</v>
      </c>
      <c r="K177" s="252">
        <f t="shared" si="21"/>
        <v>0</v>
      </c>
      <c r="N177" s="196"/>
      <c r="Q177" s="10" t="str">
        <f t="shared" si="17"/>
        <v xml:space="preserve"> </v>
      </c>
      <c r="R177" s="10" t="str">
        <f t="shared" si="18"/>
        <v xml:space="preserve"> </v>
      </c>
      <c r="S177" s="10">
        <f>COUNT($R$15:R177)</f>
        <v>0</v>
      </c>
    </row>
    <row r="178" spans="1:19" s="10" customFormat="1" ht="18" customHeight="1" x14ac:dyDescent="0.4">
      <c r="A178" s="188"/>
      <c r="B178" s="42" t="s">
        <v>428</v>
      </c>
      <c r="C178" s="37">
        <v>6270</v>
      </c>
      <c r="D178" s="66"/>
      <c r="E178" s="27">
        <v>1</v>
      </c>
      <c r="F178" s="226">
        <v>132.22499999999999</v>
      </c>
      <c r="G178" s="240">
        <f t="shared" si="19"/>
        <v>0</v>
      </c>
      <c r="H178" s="40">
        <v>12.05</v>
      </c>
      <c r="I178" s="265">
        <f t="shared" si="20"/>
        <v>0</v>
      </c>
      <c r="J178" s="41">
        <v>0.35</v>
      </c>
      <c r="K178" s="252">
        <f t="shared" si="21"/>
        <v>0</v>
      </c>
      <c r="N178" s="196"/>
      <c r="Q178" s="10" t="str">
        <f t="shared" si="17"/>
        <v xml:space="preserve"> </v>
      </c>
      <c r="R178" s="10" t="str">
        <f t="shared" si="18"/>
        <v xml:space="preserve"> </v>
      </c>
      <c r="S178" s="10">
        <f>COUNT($R$15:R178)</f>
        <v>0</v>
      </c>
    </row>
    <row r="179" spans="1:19" s="10" customFormat="1" ht="18" customHeight="1" x14ac:dyDescent="0.4">
      <c r="A179" s="188"/>
      <c r="B179" s="42" t="s">
        <v>429</v>
      </c>
      <c r="C179" s="37">
        <v>6470</v>
      </c>
      <c r="D179" s="66"/>
      <c r="E179" s="27">
        <v>1</v>
      </c>
      <c r="F179" s="226">
        <v>132.22499999999999</v>
      </c>
      <c r="G179" s="240">
        <f t="shared" si="19"/>
        <v>0</v>
      </c>
      <c r="H179" s="40">
        <v>11.4</v>
      </c>
      <c r="I179" s="265">
        <f t="shared" si="20"/>
        <v>0</v>
      </c>
      <c r="J179" s="41">
        <v>0.35</v>
      </c>
      <c r="K179" s="252">
        <f t="shared" si="21"/>
        <v>0</v>
      </c>
      <c r="N179" s="196"/>
      <c r="Q179" s="10" t="str">
        <f t="shared" si="17"/>
        <v xml:space="preserve"> </v>
      </c>
      <c r="R179" s="10" t="str">
        <f t="shared" si="18"/>
        <v xml:space="preserve"> </v>
      </c>
      <c r="S179" s="10">
        <f>COUNT($R$15:R179)</f>
        <v>0</v>
      </c>
    </row>
    <row r="180" spans="1:19" s="10" customFormat="1" ht="18" customHeight="1" x14ac:dyDescent="0.4">
      <c r="A180" s="188"/>
      <c r="B180" s="42" t="s">
        <v>430</v>
      </c>
      <c r="C180" s="37">
        <v>6570</v>
      </c>
      <c r="D180" s="66"/>
      <c r="E180" s="27">
        <v>1</v>
      </c>
      <c r="F180" s="226">
        <v>132.22499999999999</v>
      </c>
      <c r="G180" s="240">
        <f t="shared" si="19"/>
        <v>0</v>
      </c>
      <c r="H180" s="40">
        <v>10.75</v>
      </c>
      <c r="I180" s="265">
        <f t="shared" si="20"/>
        <v>0</v>
      </c>
      <c r="J180" s="41">
        <v>0.35</v>
      </c>
      <c r="K180" s="252">
        <f t="shared" si="21"/>
        <v>0</v>
      </c>
      <c r="N180" s="196"/>
      <c r="Q180" s="10" t="str">
        <f t="shared" si="17"/>
        <v xml:space="preserve"> </v>
      </c>
      <c r="R180" s="10" t="str">
        <f t="shared" si="18"/>
        <v xml:space="preserve"> </v>
      </c>
      <c r="S180" s="10">
        <f>COUNT($R$15:R180)</f>
        <v>0</v>
      </c>
    </row>
    <row r="181" spans="1:19" s="10" customFormat="1" ht="18" customHeight="1" x14ac:dyDescent="0.4">
      <c r="A181" s="188"/>
      <c r="B181" s="42" t="s">
        <v>304</v>
      </c>
      <c r="C181" s="37">
        <v>6022</v>
      </c>
      <c r="D181" s="66"/>
      <c r="E181" s="27">
        <v>1</v>
      </c>
      <c r="F181" s="226">
        <v>6.25</v>
      </c>
      <c r="G181" s="240">
        <f t="shared" si="19"/>
        <v>0</v>
      </c>
      <c r="H181" s="40">
        <v>0.25</v>
      </c>
      <c r="I181" s="265">
        <f t="shared" si="20"/>
        <v>0</v>
      </c>
      <c r="J181" s="41">
        <v>0.1</v>
      </c>
      <c r="K181" s="252">
        <f t="shared" si="21"/>
        <v>0</v>
      </c>
      <c r="N181" s="196"/>
      <c r="Q181" s="10" t="str">
        <f t="shared" si="17"/>
        <v xml:space="preserve"> </v>
      </c>
      <c r="R181" s="10" t="str">
        <f t="shared" si="18"/>
        <v xml:space="preserve"> </v>
      </c>
      <c r="S181" s="10">
        <f>COUNT($R$15:R181)</f>
        <v>0</v>
      </c>
    </row>
    <row r="182" spans="1:19" s="10" customFormat="1" ht="18" customHeight="1" x14ac:dyDescent="0.4">
      <c r="A182" s="188"/>
      <c r="B182" s="42" t="s">
        <v>305</v>
      </c>
      <c r="C182" s="37">
        <v>6122</v>
      </c>
      <c r="D182" s="66"/>
      <c r="E182" s="27">
        <v>1</v>
      </c>
      <c r="F182" s="226">
        <v>10</v>
      </c>
      <c r="G182" s="240">
        <f t="shared" si="19"/>
        <v>0</v>
      </c>
      <c r="H182" s="40">
        <v>0.55000000000000004</v>
      </c>
      <c r="I182" s="265">
        <f t="shared" si="20"/>
        <v>0</v>
      </c>
      <c r="J182" s="41">
        <v>0.1</v>
      </c>
      <c r="K182" s="252">
        <f t="shared" si="21"/>
        <v>0</v>
      </c>
      <c r="N182" s="196"/>
      <c r="Q182" s="10" t="str">
        <f t="shared" si="17"/>
        <v xml:space="preserve"> </v>
      </c>
      <c r="R182" s="10" t="str">
        <f t="shared" si="18"/>
        <v xml:space="preserve"> </v>
      </c>
      <c r="S182" s="10">
        <f>COUNT($R$15:R182)</f>
        <v>0</v>
      </c>
    </row>
    <row r="183" spans="1:19" s="10" customFormat="1" ht="18" customHeight="1" thickBot="1" x14ac:dyDescent="0.45">
      <c r="A183" s="188"/>
      <c r="B183" s="38" t="s">
        <v>306</v>
      </c>
      <c r="C183" s="46" t="s">
        <v>71</v>
      </c>
      <c r="D183" s="66"/>
      <c r="E183" s="33">
        <v>1</v>
      </c>
      <c r="F183" s="227">
        <v>4.38</v>
      </c>
      <c r="G183" s="241">
        <f>D183*ROUND(F183*(1-$B$7),2)</f>
        <v>0</v>
      </c>
      <c r="H183" s="43">
        <v>0.1</v>
      </c>
      <c r="I183" s="266">
        <f t="shared" si="20"/>
        <v>0</v>
      </c>
      <c r="J183" s="44">
        <v>7.0000000000000007E-2</v>
      </c>
      <c r="K183" s="253">
        <f t="shared" si="21"/>
        <v>0</v>
      </c>
      <c r="N183" s="196"/>
      <c r="Q183" s="10" t="str">
        <f t="shared" si="17"/>
        <v xml:space="preserve"> </v>
      </c>
      <c r="R183" s="10" t="str">
        <f t="shared" si="18"/>
        <v xml:space="preserve"> </v>
      </c>
      <c r="S183" s="10">
        <f>COUNT($R$15:R183)</f>
        <v>0</v>
      </c>
    </row>
    <row r="184" spans="1:19" s="10" customFormat="1" ht="18" customHeight="1" x14ac:dyDescent="0.4">
      <c r="A184" s="267" t="s">
        <v>160</v>
      </c>
      <c r="B184" s="23" t="s">
        <v>236</v>
      </c>
      <c r="C184" s="24">
        <v>5000</v>
      </c>
      <c r="D184" s="66"/>
      <c r="E184" s="27">
        <v>1</v>
      </c>
      <c r="F184" s="226">
        <v>137.5</v>
      </c>
      <c r="G184" s="240">
        <f>D184*ROUND(F184*(1-$B$7),2)</f>
        <v>0</v>
      </c>
      <c r="H184" s="40">
        <v>12.676564999999998</v>
      </c>
      <c r="I184" s="265">
        <f t="shared" si="20"/>
        <v>0</v>
      </c>
      <c r="J184" s="41">
        <v>0.05</v>
      </c>
      <c r="K184" s="252">
        <f t="shared" si="21"/>
        <v>0</v>
      </c>
      <c r="N184" s="196"/>
      <c r="Q184" s="10" t="str">
        <f t="shared" si="17"/>
        <v xml:space="preserve"> </v>
      </c>
      <c r="R184" s="10" t="str">
        <f t="shared" si="18"/>
        <v xml:space="preserve"> </v>
      </c>
      <c r="S184" s="10">
        <f>COUNT($R$15:R184)</f>
        <v>0</v>
      </c>
    </row>
    <row r="185" spans="1:19" s="10" customFormat="1" ht="18" customHeight="1" x14ac:dyDescent="0.4">
      <c r="A185" s="268"/>
      <c r="B185" s="180" t="s">
        <v>307</v>
      </c>
      <c r="C185" s="181">
        <v>5062</v>
      </c>
      <c r="D185" s="66"/>
      <c r="E185" s="27">
        <v>1</v>
      </c>
      <c r="F185" s="226">
        <v>162.5</v>
      </c>
      <c r="G185" s="240">
        <f>D185*ROUND(F185*(1-$B$7),2)</f>
        <v>0</v>
      </c>
      <c r="H185" s="40">
        <v>12.676564999999998</v>
      </c>
      <c r="I185" s="265">
        <f t="shared" si="20"/>
        <v>0</v>
      </c>
      <c r="J185" s="41">
        <v>0.05</v>
      </c>
      <c r="K185" s="252">
        <f t="shared" si="21"/>
        <v>0</v>
      </c>
      <c r="N185" s="196"/>
      <c r="Q185" s="10" t="str">
        <f t="shared" si="17"/>
        <v xml:space="preserve"> </v>
      </c>
      <c r="R185" s="10" t="str">
        <f t="shared" si="18"/>
        <v xml:space="preserve"> </v>
      </c>
      <c r="S185" s="10">
        <f>COUNT($R$15:R185)</f>
        <v>0</v>
      </c>
    </row>
    <row r="186" spans="1:19" s="10" customFormat="1" ht="18" customHeight="1" thickBot="1" x14ac:dyDescent="0.45">
      <c r="A186" s="269"/>
      <c r="B186" s="182" t="s">
        <v>254</v>
      </c>
      <c r="C186" s="183">
        <v>5061</v>
      </c>
      <c r="D186" s="66"/>
      <c r="E186" s="27">
        <v>1</v>
      </c>
      <c r="F186" s="226">
        <v>162.5</v>
      </c>
      <c r="G186" s="240">
        <f t="shared" ref="G186:G213" si="22">D186*ROUND(F186*(1-$B$7),2)</f>
        <v>0</v>
      </c>
      <c r="H186" s="40">
        <v>12.68</v>
      </c>
      <c r="I186" s="265">
        <f t="shared" si="20"/>
        <v>0</v>
      </c>
      <c r="J186" s="41">
        <v>0.05</v>
      </c>
      <c r="K186" s="252">
        <f t="shared" si="21"/>
        <v>0</v>
      </c>
      <c r="N186" s="196"/>
      <c r="Q186" s="10" t="str">
        <f t="shared" si="17"/>
        <v xml:space="preserve"> </v>
      </c>
      <c r="R186" s="10" t="str">
        <f t="shared" si="18"/>
        <v xml:space="preserve"> </v>
      </c>
      <c r="S186" s="10">
        <f>COUNT($R$15:R186)</f>
        <v>0</v>
      </c>
    </row>
    <row r="187" spans="1:19" s="10" customFormat="1" ht="18" customHeight="1" x14ac:dyDescent="0.4">
      <c r="A187" s="15"/>
      <c r="B187" s="42" t="s">
        <v>507</v>
      </c>
      <c r="C187" s="37">
        <v>5055</v>
      </c>
      <c r="D187" s="66"/>
      <c r="E187" s="27">
        <v>1</v>
      </c>
      <c r="F187" s="226">
        <v>300</v>
      </c>
      <c r="G187" s="240">
        <f t="shared" si="22"/>
        <v>0</v>
      </c>
      <c r="H187" s="40">
        <v>6.613859999999999</v>
      </c>
      <c r="I187" s="265">
        <f t="shared" si="20"/>
        <v>0</v>
      </c>
      <c r="J187" s="41">
        <v>0.05</v>
      </c>
      <c r="K187" s="252">
        <f t="shared" si="21"/>
        <v>0</v>
      </c>
      <c r="N187" s="196"/>
      <c r="Q187" s="10" t="str">
        <f t="shared" si="17"/>
        <v xml:space="preserve"> </v>
      </c>
      <c r="R187" s="10" t="str">
        <f t="shared" si="18"/>
        <v xml:space="preserve"> </v>
      </c>
      <c r="S187" s="10">
        <f>COUNT($R$15:R187)</f>
        <v>0</v>
      </c>
    </row>
    <row r="188" spans="1:19" s="10" customFormat="1" ht="18" customHeight="1" x14ac:dyDescent="0.4">
      <c r="A188" s="15"/>
      <c r="B188" s="42" t="s">
        <v>508</v>
      </c>
      <c r="C188" s="37">
        <v>5155</v>
      </c>
      <c r="D188" s="66"/>
      <c r="E188" s="27">
        <v>1</v>
      </c>
      <c r="F188" s="226">
        <v>350</v>
      </c>
      <c r="G188" s="240">
        <f t="shared" si="22"/>
        <v>0</v>
      </c>
      <c r="H188" s="40">
        <v>8.8184799999999992</v>
      </c>
      <c r="I188" s="265">
        <f t="shared" si="20"/>
        <v>0</v>
      </c>
      <c r="J188" s="41">
        <v>0.05</v>
      </c>
      <c r="K188" s="252">
        <f t="shared" si="21"/>
        <v>0</v>
      </c>
      <c r="N188" s="196"/>
      <c r="Q188" s="10" t="str">
        <f t="shared" si="17"/>
        <v xml:space="preserve"> </v>
      </c>
      <c r="R188" s="10" t="str">
        <f t="shared" si="18"/>
        <v xml:space="preserve"> </v>
      </c>
      <c r="S188" s="10">
        <f>COUNT($R$15:R188)</f>
        <v>0</v>
      </c>
    </row>
    <row r="189" spans="1:19" s="10" customFormat="1" ht="18" customHeight="1" x14ac:dyDescent="0.4">
      <c r="A189" s="15"/>
      <c r="B189" s="192" t="s">
        <v>72</v>
      </c>
      <c r="C189" s="36">
        <v>5002</v>
      </c>
      <c r="D189" s="66"/>
      <c r="E189" s="27">
        <v>1</v>
      </c>
      <c r="F189" s="226">
        <v>37.5</v>
      </c>
      <c r="G189" s="240">
        <f t="shared" si="22"/>
        <v>0</v>
      </c>
      <c r="H189" s="40">
        <v>0.7</v>
      </c>
      <c r="I189" s="265">
        <f t="shared" si="20"/>
        <v>0</v>
      </c>
      <c r="J189" s="41">
        <v>0.06</v>
      </c>
      <c r="K189" s="252">
        <f t="shared" si="21"/>
        <v>0</v>
      </c>
      <c r="N189" s="196"/>
      <c r="Q189" s="10" t="str">
        <f t="shared" si="17"/>
        <v xml:space="preserve"> </v>
      </c>
      <c r="R189" s="10" t="str">
        <f t="shared" si="18"/>
        <v xml:space="preserve"> </v>
      </c>
      <c r="S189" s="10">
        <f>COUNT($R$15:R189)</f>
        <v>0</v>
      </c>
    </row>
    <row r="190" spans="1:19" s="10" customFormat="1" ht="18" customHeight="1" x14ac:dyDescent="0.4">
      <c r="A190" s="15"/>
      <c r="B190" s="191" t="s">
        <v>308</v>
      </c>
      <c r="C190" s="37">
        <v>5003</v>
      </c>
      <c r="D190" s="66"/>
      <c r="E190" s="27">
        <v>1</v>
      </c>
      <c r="F190" s="226">
        <v>70.63</v>
      </c>
      <c r="G190" s="240">
        <f t="shared" si="22"/>
        <v>0</v>
      </c>
      <c r="H190" s="40">
        <v>1.8</v>
      </c>
      <c r="I190" s="265">
        <f t="shared" si="20"/>
        <v>0</v>
      </c>
      <c r="J190" s="41">
        <v>0.12</v>
      </c>
      <c r="K190" s="252">
        <f t="shared" si="21"/>
        <v>0</v>
      </c>
      <c r="N190" s="196"/>
      <c r="Q190" s="10" t="str">
        <f t="shared" si="17"/>
        <v xml:space="preserve"> </v>
      </c>
      <c r="R190" s="10" t="str">
        <f t="shared" si="18"/>
        <v xml:space="preserve"> </v>
      </c>
      <c r="S190" s="10">
        <f>COUNT($R$15:R190)</f>
        <v>0</v>
      </c>
    </row>
    <row r="191" spans="1:19" s="10" customFormat="1" ht="18" customHeight="1" x14ac:dyDescent="0.4">
      <c r="A191" s="15"/>
      <c r="B191" s="191" t="s">
        <v>309</v>
      </c>
      <c r="C191" s="37">
        <v>5004</v>
      </c>
      <c r="D191" s="66"/>
      <c r="E191" s="27">
        <v>1</v>
      </c>
      <c r="F191" s="226">
        <v>77</v>
      </c>
      <c r="G191" s="240">
        <f t="shared" si="22"/>
        <v>0</v>
      </c>
      <c r="H191" s="40">
        <v>1.7</v>
      </c>
      <c r="I191" s="265">
        <f t="shared" si="20"/>
        <v>0</v>
      </c>
      <c r="J191" s="41">
        <v>0.12</v>
      </c>
      <c r="K191" s="252">
        <f t="shared" si="21"/>
        <v>0</v>
      </c>
      <c r="N191" s="196"/>
      <c r="Q191" s="10" t="str">
        <f t="shared" si="17"/>
        <v xml:space="preserve"> </v>
      </c>
      <c r="R191" s="10" t="str">
        <f t="shared" si="18"/>
        <v xml:space="preserve"> </v>
      </c>
      <c r="S191" s="10">
        <f>COUNT($R$15:R191)</f>
        <v>0</v>
      </c>
    </row>
    <row r="192" spans="1:19" s="10" customFormat="1" ht="18" customHeight="1" x14ac:dyDescent="0.4">
      <c r="A192" s="15"/>
      <c r="B192" s="191" t="s">
        <v>73</v>
      </c>
      <c r="C192" s="37">
        <v>5005</v>
      </c>
      <c r="D192" s="66"/>
      <c r="E192" s="27">
        <v>1</v>
      </c>
      <c r="F192" s="226">
        <v>85.5</v>
      </c>
      <c r="G192" s="240">
        <f t="shared" si="22"/>
        <v>0</v>
      </c>
      <c r="H192" s="40">
        <v>2.7</v>
      </c>
      <c r="I192" s="265">
        <f t="shared" si="20"/>
        <v>0</v>
      </c>
      <c r="J192" s="41">
        <v>0.18</v>
      </c>
      <c r="K192" s="252">
        <f t="shared" si="21"/>
        <v>0</v>
      </c>
      <c r="N192" s="196"/>
      <c r="Q192" s="10" t="str">
        <f t="shared" si="17"/>
        <v xml:space="preserve"> </v>
      </c>
      <c r="R192" s="10" t="str">
        <f t="shared" si="18"/>
        <v xml:space="preserve"> </v>
      </c>
      <c r="S192" s="10">
        <f>COUNT($R$15:R192)</f>
        <v>0</v>
      </c>
    </row>
    <row r="193" spans="1:19" s="10" customFormat="1" ht="18" customHeight="1" x14ac:dyDescent="0.4">
      <c r="A193" s="15"/>
      <c r="B193" s="191" t="s">
        <v>74</v>
      </c>
      <c r="C193" s="37">
        <v>5407</v>
      </c>
      <c r="D193" s="66"/>
      <c r="E193" s="27">
        <v>1</v>
      </c>
      <c r="F193" s="226">
        <v>125</v>
      </c>
      <c r="G193" s="240">
        <f t="shared" si="22"/>
        <v>0</v>
      </c>
      <c r="H193" s="40">
        <v>2.5</v>
      </c>
      <c r="I193" s="265">
        <f t="shared" si="20"/>
        <v>0</v>
      </c>
      <c r="J193" s="41">
        <v>0.18</v>
      </c>
      <c r="K193" s="252">
        <f t="shared" si="21"/>
        <v>0</v>
      </c>
      <c r="N193" s="196"/>
      <c r="Q193" s="10" t="str">
        <f t="shared" si="17"/>
        <v xml:space="preserve"> </v>
      </c>
      <c r="R193" s="10" t="str">
        <f t="shared" si="18"/>
        <v xml:space="preserve"> </v>
      </c>
      <c r="S193" s="10">
        <f>COUNT($R$15:R193)</f>
        <v>0</v>
      </c>
    </row>
    <row r="194" spans="1:19" s="10" customFormat="1" ht="18" customHeight="1" x14ac:dyDescent="0.4">
      <c r="A194" s="15"/>
      <c r="B194" s="191" t="s">
        <v>400</v>
      </c>
      <c r="C194" s="37">
        <v>5207</v>
      </c>
      <c r="D194" s="66"/>
      <c r="E194" s="27">
        <v>1</v>
      </c>
      <c r="F194" s="226">
        <v>125</v>
      </c>
      <c r="G194" s="240">
        <f t="shared" si="22"/>
        <v>0</v>
      </c>
      <c r="H194" s="40">
        <v>2.2000000000000002</v>
      </c>
      <c r="I194" s="265">
        <f t="shared" si="20"/>
        <v>0</v>
      </c>
      <c r="J194" s="41">
        <v>0.18</v>
      </c>
      <c r="K194" s="252">
        <f t="shared" si="21"/>
        <v>0</v>
      </c>
      <c r="N194" s="196"/>
      <c r="Q194" s="10" t="str">
        <f t="shared" si="17"/>
        <v xml:space="preserve"> </v>
      </c>
      <c r="R194" s="10" t="str">
        <f t="shared" si="18"/>
        <v xml:space="preserve"> </v>
      </c>
      <c r="S194" s="10">
        <f>COUNT($R$15:R194)</f>
        <v>0</v>
      </c>
    </row>
    <row r="195" spans="1:19" s="10" customFormat="1" ht="18" customHeight="1" x14ac:dyDescent="0.4">
      <c r="A195" s="15"/>
      <c r="B195" s="191" t="s">
        <v>75</v>
      </c>
      <c r="C195" s="37">
        <v>5221</v>
      </c>
      <c r="D195" s="66"/>
      <c r="E195" s="27">
        <v>1</v>
      </c>
      <c r="F195" s="226">
        <v>85</v>
      </c>
      <c r="G195" s="240">
        <f t="shared" si="22"/>
        <v>0</v>
      </c>
      <c r="H195" s="40">
        <v>1.2</v>
      </c>
      <c r="I195" s="265">
        <f t="shared" si="20"/>
        <v>0</v>
      </c>
      <c r="J195" s="41">
        <v>0.12</v>
      </c>
      <c r="K195" s="252">
        <f t="shared" si="21"/>
        <v>0</v>
      </c>
      <c r="N195" s="196"/>
      <c r="Q195" s="10" t="str">
        <f t="shared" si="17"/>
        <v xml:space="preserve"> </v>
      </c>
      <c r="R195" s="10" t="str">
        <f t="shared" si="18"/>
        <v xml:space="preserve"> </v>
      </c>
      <c r="S195" s="10">
        <f>COUNT($R$15:R195)</f>
        <v>0</v>
      </c>
    </row>
    <row r="196" spans="1:19" s="10" customFormat="1" ht="18" customHeight="1" x14ac:dyDescent="0.4">
      <c r="A196" s="15"/>
      <c r="B196" s="191" t="s">
        <v>76</v>
      </c>
      <c r="C196" s="37">
        <v>5421</v>
      </c>
      <c r="D196" s="66"/>
      <c r="E196" s="27">
        <v>1</v>
      </c>
      <c r="F196" s="226">
        <v>75</v>
      </c>
      <c r="G196" s="240">
        <f t="shared" si="22"/>
        <v>0</v>
      </c>
      <c r="H196" s="40">
        <v>1.45</v>
      </c>
      <c r="I196" s="265">
        <f t="shared" si="20"/>
        <v>0</v>
      </c>
      <c r="J196" s="41">
        <v>0.12</v>
      </c>
      <c r="K196" s="252">
        <f t="shared" si="21"/>
        <v>0</v>
      </c>
      <c r="N196" s="196"/>
      <c r="Q196" s="10" t="str">
        <f t="shared" si="17"/>
        <v xml:space="preserve"> </v>
      </c>
      <c r="R196" s="10" t="str">
        <f t="shared" si="18"/>
        <v xml:space="preserve"> </v>
      </c>
      <c r="S196" s="10">
        <f>COUNT($R$15:R196)</f>
        <v>0</v>
      </c>
    </row>
    <row r="197" spans="1:19" s="10" customFormat="1" ht="18" customHeight="1" x14ac:dyDescent="0.4">
      <c r="A197" s="15"/>
      <c r="B197" s="191" t="s">
        <v>77</v>
      </c>
      <c r="C197" s="37">
        <v>5006</v>
      </c>
      <c r="D197" s="66"/>
      <c r="E197" s="27">
        <v>1</v>
      </c>
      <c r="F197" s="226">
        <v>48.13</v>
      </c>
      <c r="G197" s="240">
        <f t="shared" si="22"/>
        <v>0</v>
      </c>
      <c r="H197" s="40">
        <v>0.95</v>
      </c>
      <c r="I197" s="265">
        <f t="shared" si="20"/>
        <v>0</v>
      </c>
      <c r="J197" s="41">
        <v>0.06</v>
      </c>
      <c r="K197" s="252">
        <f t="shared" si="21"/>
        <v>0</v>
      </c>
      <c r="N197" s="196"/>
      <c r="Q197" s="10" t="str">
        <f t="shared" si="17"/>
        <v xml:space="preserve"> </v>
      </c>
      <c r="R197" s="10" t="str">
        <f t="shared" si="18"/>
        <v xml:space="preserve"> </v>
      </c>
      <c r="S197" s="10">
        <f>COUNT($R$15:R197)</f>
        <v>0</v>
      </c>
    </row>
    <row r="198" spans="1:19" s="10" customFormat="1" ht="18" customHeight="1" x14ac:dyDescent="0.4">
      <c r="A198" s="15"/>
      <c r="B198" s="191" t="s">
        <v>78</v>
      </c>
      <c r="C198" s="37">
        <v>5513</v>
      </c>
      <c r="D198" s="66"/>
      <c r="E198" s="27">
        <v>1</v>
      </c>
      <c r="F198" s="226">
        <v>87.5</v>
      </c>
      <c r="G198" s="240">
        <f t="shared" si="22"/>
        <v>0</v>
      </c>
      <c r="H198" s="40">
        <v>1.45</v>
      </c>
      <c r="I198" s="265">
        <f t="shared" si="20"/>
        <v>0</v>
      </c>
      <c r="J198" s="41">
        <v>0.12</v>
      </c>
      <c r="K198" s="252">
        <f t="shared" si="21"/>
        <v>0</v>
      </c>
      <c r="N198" s="196"/>
      <c r="Q198" s="10" t="str">
        <f t="shared" si="17"/>
        <v xml:space="preserve"> </v>
      </c>
      <c r="R198" s="10" t="str">
        <f t="shared" si="18"/>
        <v xml:space="preserve"> </v>
      </c>
      <c r="S198" s="10">
        <f>COUNT($R$15:R198)</f>
        <v>0</v>
      </c>
    </row>
    <row r="199" spans="1:19" s="10" customFormat="1" ht="18" customHeight="1" x14ac:dyDescent="0.4">
      <c r="A199" s="15"/>
      <c r="B199" s="191" t="s">
        <v>79</v>
      </c>
      <c r="C199" s="37">
        <v>5515</v>
      </c>
      <c r="D199" s="66"/>
      <c r="E199" s="27">
        <v>1</v>
      </c>
      <c r="F199" s="226">
        <v>87.5</v>
      </c>
      <c r="G199" s="240">
        <f t="shared" si="22"/>
        <v>0</v>
      </c>
      <c r="H199" s="40">
        <v>1.4</v>
      </c>
      <c r="I199" s="265">
        <f t="shared" ref="I199:I233" si="23">H199*D199</f>
        <v>0</v>
      </c>
      <c r="J199" s="41">
        <v>0.12</v>
      </c>
      <c r="K199" s="252">
        <f t="shared" ref="K199:K233" si="24">J199*D199</f>
        <v>0</v>
      </c>
      <c r="N199" s="196"/>
      <c r="Q199" s="10" t="str">
        <f t="shared" si="17"/>
        <v xml:space="preserve"> </v>
      </c>
      <c r="R199" s="10" t="str">
        <f t="shared" si="18"/>
        <v xml:space="preserve"> </v>
      </c>
      <c r="S199" s="10">
        <f>COUNT($R$15:R199)</f>
        <v>0</v>
      </c>
    </row>
    <row r="200" spans="1:19" s="10" customFormat="1" ht="18" customHeight="1" x14ac:dyDescent="0.4">
      <c r="A200" s="15"/>
      <c r="B200" s="190" t="s">
        <v>310</v>
      </c>
      <c r="C200" s="37">
        <v>5519</v>
      </c>
      <c r="D200" s="66"/>
      <c r="E200" s="27">
        <v>1</v>
      </c>
      <c r="F200" s="226">
        <v>75</v>
      </c>
      <c r="G200" s="240">
        <f t="shared" si="22"/>
        <v>0</v>
      </c>
      <c r="H200" s="40">
        <v>1.1000000000000001</v>
      </c>
      <c r="I200" s="265">
        <f t="shared" si="23"/>
        <v>0</v>
      </c>
      <c r="J200" s="41">
        <v>0.12</v>
      </c>
      <c r="K200" s="252">
        <f t="shared" si="24"/>
        <v>0</v>
      </c>
      <c r="N200" s="196"/>
      <c r="Q200" s="10" t="str">
        <f t="shared" si="17"/>
        <v xml:space="preserve"> </v>
      </c>
      <c r="R200" s="10" t="str">
        <f t="shared" si="18"/>
        <v xml:space="preserve"> </v>
      </c>
      <c r="S200" s="10">
        <f>COUNT($R$15:R200)</f>
        <v>0</v>
      </c>
    </row>
    <row r="201" spans="1:19" s="10" customFormat="1" ht="18" customHeight="1" x14ac:dyDescent="0.4">
      <c r="A201" s="15"/>
      <c r="B201" s="190" t="s">
        <v>311</v>
      </c>
      <c r="C201" s="37">
        <v>5417</v>
      </c>
      <c r="D201" s="66"/>
      <c r="E201" s="27">
        <v>1</v>
      </c>
      <c r="F201" s="226">
        <v>75</v>
      </c>
      <c r="G201" s="240">
        <f t="shared" si="22"/>
        <v>0</v>
      </c>
      <c r="H201" s="40">
        <v>1.1000000000000001</v>
      </c>
      <c r="I201" s="265">
        <f t="shared" si="23"/>
        <v>0</v>
      </c>
      <c r="J201" s="41">
        <v>0.12</v>
      </c>
      <c r="K201" s="252">
        <f t="shared" si="24"/>
        <v>0</v>
      </c>
      <c r="N201" s="196"/>
      <c r="Q201" s="10" t="str">
        <f t="shared" si="17"/>
        <v xml:space="preserve"> </v>
      </c>
      <c r="R201" s="10" t="str">
        <f t="shared" si="18"/>
        <v xml:space="preserve"> </v>
      </c>
      <c r="S201" s="10">
        <f>COUNT($R$15:R201)</f>
        <v>0</v>
      </c>
    </row>
    <row r="202" spans="1:19" s="10" customFormat="1" ht="18" customHeight="1" x14ac:dyDescent="0.4">
      <c r="A202" s="15"/>
      <c r="B202" s="190" t="s">
        <v>312</v>
      </c>
      <c r="C202" s="37">
        <v>5517</v>
      </c>
      <c r="D202" s="66"/>
      <c r="E202" s="27">
        <v>1</v>
      </c>
      <c r="F202" s="226">
        <v>75</v>
      </c>
      <c r="G202" s="240">
        <f t="shared" si="22"/>
        <v>0</v>
      </c>
      <c r="H202" s="40">
        <v>1.1499999999999999</v>
      </c>
      <c r="I202" s="265">
        <f t="shared" si="23"/>
        <v>0</v>
      </c>
      <c r="J202" s="41">
        <v>0.12</v>
      </c>
      <c r="K202" s="252">
        <f t="shared" si="24"/>
        <v>0</v>
      </c>
      <c r="N202" s="196"/>
      <c r="Q202" s="10" t="str">
        <f t="shared" si="17"/>
        <v xml:space="preserve"> </v>
      </c>
      <c r="R202" s="10" t="str">
        <f t="shared" si="18"/>
        <v xml:space="preserve"> </v>
      </c>
      <c r="S202" s="10">
        <f>COUNT($R$15:R202)</f>
        <v>0</v>
      </c>
    </row>
    <row r="203" spans="1:19" s="10" customFormat="1" ht="18" customHeight="1" x14ac:dyDescent="0.4">
      <c r="A203" s="15"/>
      <c r="B203" s="190" t="s">
        <v>80</v>
      </c>
      <c r="C203" s="37">
        <v>5110</v>
      </c>
      <c r="D203" s="66"/>
      <c r="E203" s="27">
        <v>1</v>
      </c>
      <c r="F203" s="226">
        <v>50</v>
      </c>
      <c r="G203" s="240">
        <f t="shared" si="22"/>
        <v>0</v>
      </c>
      <c r="H203" s="40">
        <v>0.85</v>
      </c>
      <c r="I203" s="265">
        <f t="shared" si="23"/>
        <v>0</v>
      </c>
      <c r="J203" s="41">
        <v>0.2</v>
      </c>
      <c r="K203" s="252">
        <f t="shared" si="24"/>
        <v>0</v>
      </c>
      <c r="N203" s="196"/>
      <c r="Q203" s="10" t="str">
        <f t="shared" si="17"/>
        <v xml:space="preserve"> </v>
      </c>
      <c r="R203" s="10" t="str">
        <f t="shared" si="18"/>
        <v xml:space="preserve"> </v>
      </c>
      <c r="S203" s="10">
        <f>COUNT($R$15:R203)</f>
        <v>0</v>
      </c>
    </row>
    <row r="204" spans="1:19" s="10" customFormat="1" ht="18" customHeight="1" x14ac:dyDescent="0.4">
      <c r="A204" s="15"/>
      <c r="B204" s="190" t="s">
        <v>81</v>
      </c>
      <c r="C204" s="37">
        <v>5210</v>
      </c>
      <c r="D204" s="66"/>
      <c r="E204" s="27">
        <v>1</v>
      </c>
      <c r="F204" s="226">
        <v>50</v>
      </c>
      <c r="G204" s="240">
        <f t="shared" si="22"/>
        <v>0</v>
      </c>
      <c r="H204" s="40">
        <v>0.85</v>
      </c>
      <c r="I204" s="265">
        <f t="shared" si="23"/>
        <v>0</v>
      </c>
      <c r="J204" s="41">
        <v>0.2</v>
      </c>
      <c r="K204" s="252">
        <f t="shared" si="24"/>
        <v>0</v>
      </c>
      <c r="N204" s="196"/>
      <c r="Q204" s="10" t="str">
        <f t="shared" si="17"/>
        <v xml:space="preserve"> </v>
      </c>
      <c r="R204" s="10" t="str">
        <f t="shared" si="18"/>
        <v xml:space="preserve"> </v>
      </c>
      <c r="S204" s="10">
        <f>COUNT($R$15:R204)</f>
        <v>0</v>
      </c>
    </row>
    <row r="205" spans="1:19" s="10" customFormat="1" ht="18" customHeight="1" x14ac:dyDescent="0.4">
      <c r="A205" s="15"/>
      <c r="B205" s="191" t="s">
        <v>82</v>
      </c>
      <c r="C205" s="37">
        <v>5011</v>
      </c>
      <c r="D205" s="66"/>
      <c r="E205" s="27">
        <v>1</v>
      </c>
      <c r="F205" s="226">
        <v>50</v>
      </c>
      <c r="G205" s="240">
        <f t="shared" si="22"/>
        <v>0</v>
      </c>
      <c r="H205" s="40">
        <v>0.55000000000000004</v>
      </c>
      <c r="I205" s="265">
        <f t="shared" si="23"/>
        <v>0</v>
      </c>
      <c r="J205" s="41">
        <v>0.2</v>
      </c>
      <c r="K205" s="252">
        <f t="shared" si="24"/>
        <v>0</v>
      </c>
      <c r="N205" s="196"/>
      <c r="Q205" s="10" t="str">
        <f t="shared" si="17"/>
        <v xml:space="preserve"> </v>
      </c>
      <c r="R205" s="10" t="str">
        <f t="shared" si="18"/>
        <v xml:space="preserve"> </v>
      </c>
      <c r="S205" s="10">
        <f>COUNT($R$15:R205)</f>
        <v>0</v>
      </c>
    </row>
    <row r="206" spans="1:19" s="10" customFormat="1" ht="18" customHeight="1" x14ac:dyDescent="0.4">
      <c r="A206" s="15"/>
      <c r="B206" s="191" t="s">
        <v>83</v>
      </c>
      <c r="C206" s="37">
        <v>5111</v>
      </c>
      <c r="D206" s="66"/>
      <c r="E206" s="27">
        <v>1</v>
      </c>
      <c r="F206" s="226">
        <v>50</v>
      </c>
      <c r="G206" s="240">
        <f t="shared" si="22"/>
        <v>0</v>
      </c>
      <c r="H206" s="40">
        <v>0.55000000000000004</v>
      </c>
      <c r="I206" s="265">
        <f t="shared" si="23"/>
        <v>0</v>
      </c>
      <c r="J206" s="41">
        <v>0.1</v>
      </c>
      <c r="K206" s="252">
        <f t="shared" si="24"/>
        <v>0</v>
      </c>
      <c r="N206" s="196"/>
      <c r="Q206" s="10" t="str">
        <f t="shared" si="17"/>
        <v xml:space="preserve"> </v>
      </c>
      <c r="R206" s="10" t="str">
        <f t="shared" si="18"/>
        <v xml:space="preserve"> </v>
      </c>
      <c r="S206" s="10">
        <f>COUNT($R$15:R206)</f>
        <v>0</v>
      </c>
    </row>
    <row r="207" spans="1:19" s="10" customFormat="1" ht="18" customHeight="1" x14ac:dyDescent="0.4">
      <c r="A207" s="15"/>
      <c r="B207" s="190" t="s">
        <v>487</v>
      </c>
      <c r="C207" s="37">
        <v>5052</v>
      </c>
      <c r="D207" s="66"/>
      <c r="E207" s="27">
        <v>1</v>
      </c>
      <c r="F207" s="226">
        <v>187.5</v>
      </c>
      <c r="G207" s="240">
        <f t="shared" si="22"/>
        <v>0</v>
      </c>
      <c r="H207" s="40">
        <v>4.55</v>
      </c>
      <c r="I207" s="265">
        <f t="shared" si="23"/>
        <v>0</v>
      </c>
      <c r="J207" s="41">
        <v>0.12</v>
      </c>
      <c r="K207" s="252">
        <f t="shared" si="24"/>
        <v>0</v>
      </c>
      <c r="N207" s="196"/>
      <c r="Q207" s="10" t="str">
        <f t="shared" ref="Q207:Q270" si="25">IF(D207&gt;0,S207," ")</f>
        <v xml:space="preserve"> </v>
      </c>
      <c r="R207" s="10" t="str">
        <f t="shared" ref="R207:R270" si="26">IF(D207&gt;0,1," ")</f>
        <v xml:space="preserve"> </v>
      </c>
      <c r="S207" s="10">
        <f>COUNT($R$15:R207)</f>
        <v>0</v>
      </c>
    </row>
    <row r="208" spans="1:19" s="10" customFormat="1" ht="18" customHeight="1" x14ac:dyDescent="0.4">
      <c r="A208" s="15"/>
      <c r="B208" s="190" t="s">
        <v>397</v>
      </c>
      <c r="C208" s="37">
        <v>5352</v>
      </c>
      <c r="D208" s="66"/>
      <c r="E208" s="27">
        <v>1</v>
      </c>
      <c r="F208" s="226">
        <v>150</v>
      </c>
      <c r="G208" s="240">
        <f t="shared" si="22"/>
        <v>0</v>
      </c>
      <c r="H208" s="40">
        <v>3.6</v>
      </c>
      <c r="I208" s="265">
        <f t="shared" si="23"/>
        <v>0</v>
      </c>
      <c r="J208" s="41">
        <v>0.12</v>
      </c>
      <c r="K208" s="252">
        <f t="shared" si="24"/>
        <v>0</v>
      </c>
      <c r="N208" s="196"/>
      <c r="Q208" s="10" t="str">
        <f t="shared" si="25"/>
        <v xml:space="preserve"> </v>
      </c>
      <c r="R208" s="10" t="str">
        <f t="shared" si="26"/>
        <v xml:space="preserve"> </v>
      </c>
      <c r="S208" s="10">
        <f>COUNT($R$15:R208)</f>
        <v>0</v>
      </c>
    </row>
    <row r="209" spans="1:19" s="10" customFormat="1" ht="18" customHeight="1" x14ac:dyDescent="0.4">
      <c r="A209" s="15"/>
      <c r="B209" s="191" t="s">
        <v>381</v>
      </c>
      <c r="C209" s="37">
        <v>5552</v>
      </c>
      <c r="D209" s="66"/>
      <c r="E209" s="27">
        <v>1</v>
      </c>
      <c r="F209" s="226">
        <v>150</v>
      </c>
      <c r="G209" s="240">
        <f t="shared" si="22"/>
        <v>0</v>
      </c>
      <c r="H209" s="40">
        <v>3.85</v>
      </c>
      <c r="I209" s="265">
        <f t="shared" si="23"/>
        <v>0</v>
      </c>
      <c r="J209" s="41">
        <v>0.2</v>
      </c>
      <c r="K209" s="252">
        <f t="shared" si="24"/>
        <v>0</v>
      </c>
      <c r="N209" s="196"/>
      <c r="Q209" s="10" t="str">
        <f t="shared" si="25"/>
        <v xml:space="preserve"> </v>
      </c>
      <c r="R209" s="10" t="str">
        <f t="shared" si="26"/>
        <v xml:space="preserve"> </v>
      </c>
      <c r="S209" s="10">
        <f>COUNT($R$15:R209)</f>
        <v>0</v>
      </c>
    </row>
    <row r="210" spans="1:19" s="10" customFormat="1" ht="18" customHeight="1" x14ac:dyDescent="0.4">
      <c r="A210" s="15"/>
      <c r="B210" s="191" t="s">
        <v>431</v>
      </c>
      <c r="C210" s="37">
        <v>5579</v>
      </c>
      <c r="D210" s="66"/>
      <c r="E210" s="27">
        <v>1</v>
      </c>
      <c r="F210" s="226">
        <v>52.28</v>
      </c>
      <c r="G210" s="240">
        <f t="shared" si="22"/>
        <v>0</v>
      </c>
      <c r="H210" s="40">
        <v>6.85</v>
      </c>
      <c r="I210" s="265">
        <f t="shared" si="23"/>
        <v>0</v>
      </c>
      <c r="J210" s="41">
        <v>0.35</v>
      </c>
      <c r="K210" s="252">
        <f t="shared" si="24"/>
        <v>0</v>
      </c>
      <c r="N210" s="196"/>
      <c r="Q210" s="10" t="str">
        <f t="shared" si="25"/>
        <v xml:space="preserve"> </v>
      </c>
      <c r="R210" s="10" t="str">
        <f t="shared" si="26"/>
        <v xml:space="preserve"> </v>
      </c>
      <c r="S210" s="10">
        <f>COUNT($R$15:R210)</f>
        <v>0</v>
      </c>
    </row>
    <row r="211" spans="1:19" s="10" customFormat="1" ht="18" customHeight="1" x14ac:dyDescent="0.4">
      <c r="A211" s="15"/>
      <c r="B211" s="191" t="s">
        <v>432</v>
      </c>
      <c r="C211" s="37">
        <v>5570</v>
      </c>
      <c r="D211" s="66"/>
      <c r="E211" s="27">
        <v>1</v>
      </c>
      <c r="F211" s="226">
        <v>105.17</v>
      </c>
      <c r="G211" s="240">
        <f t="shared" si="22"/>
        <v>0</v>
      </c>
      <c r="H211" s="40">
        <v>6.7</v>
      </c>
      <c r="I211" s="265">
        <f t="shared" si="23"/>
        <v>0</v>
      </c>
      <c r="J211" s="41">
        <v>0.35</v>
      </c>
      <c r="K211" s="252">
        <f t="shared" si="24"/>
        <v>0</v>
      </c>
      <c r="N211" s="196"/>
      <c r="Q211" s="10" t="str">
        <f t="shared" si="25"/>
        <v xml:space="preserve"> </v>
      </c>
      <c r="R211" s="10" t="str">
        <f t="shared" si="26"/>
        <v xml:space="preserve"> </v>
      </c>
      <c r="S211" s="10">
        <f>COUNT($R$15:R211)</f>
        <v>0</v>
      </c>
    </row>
    <row r="212" spans="1:19" s="10" customFormat="1" ht="18" customHeight="1" x14ac:dyDescent="0.4">
      <c r="A212" s="15"/>
      <c r="B212" s="191" t="s">
        <v>313</v>
      </c>
      <c r="C212" s="37">
        <v>5022</v>
      </c>
      <c r="D212" s="66"/>
      <c r="E212" s="27">
        <v>1</v>
      </c>
      <c r="F212" s="226">
        <v>4.375</v>
      </c>
      <c r="G212" s="240">
        <f t="shared" si="22"/>
        <v>0</v>
      </c>
      <c r="H212" s="40">
        <v>0.2</v>
      </c>
      <c r="I212" s="265">
        <f t="shared" si="23"/>
        <v>0</v>
      </c>
      <c r="J212" s="41">
        <v>0.1</v>
      </c>
      <c r="K212" s="252">
        <f t="shared" si="24"/>
        <v>0</v>
      </c>
      <c r="N212" s="196"/>
      <c r="Q212" s="10" t="str">
        <f t="shared" si="25"/>
        <v xml:space="preserve"> </v>
      </c>
      <c r="R212" s="10" t="str">
        <f t="shared" si="26"/>
        <v xml:space="preserve"> </v>
      </c>
      <c r="S212" s="10">
        <f>COUNT($R$15:R212)</f>
        <v>0</v>
      </c>
    </row>
    <row r="213" spans="1:19" s="10" customFormat="1" ht="18" customHeight="1" x14ac:dyDescent="0.4">
      <c r="A213" s="15"/>
      <c r="B213" s="191" t="s">
        <v>314</v>
      </c>
      <c r="C213" s="37">
        <v>5122</v>
      </c>
      <c r="D213" s="66"/>
      <c r="E213" s="27">
        <v>1</v>
      </c>
      <c r="F213" s="226">
        <v>8.75</v>
      </c>
      <c r="G213" s="240">
        <f t="shared" si="22"/>
        <v>0</v>
      </c>
      <c r="H213" s="40">
        <v>0.45</v>
      </c>
      <c r="I213" s="265">
        <v>0</v>
      </c>
      <c r="J213" s="41">
        <v>0.1</v>
      </c>
      <c r="K213" s="252">
        <f t="shared" si="24"/>
        <v>0</v>
      </c>
      <c r="N213" s="196"/>
      <c r="Q213" s="10" t="str">
        <f t="shared" si="25"/>
        <v xml:space="preserve"> </v>
      </c>
      <c r="R213" s="10" t="str">
        <f t="shared" si="26"/>
        <v xml:space="preserve"> </v>
      </c>
      <c r="S213" s="10">
        <f>COUNT($R$15:R213)</f>
        <v>0</v>
      </c>
    </row>
    <row r="214" spans="1:19" s="10" customFormat="1" ht="18" customHeight="1" thickBot="1" x14ac:dyDescent="0.45">
      <c r="A214" s="15"/>
      <c r="B214" s="193" t="s">
        <v>306</v>
      </c>
      <c r="C214" s="46" t="s">
        <v>71</v>
      </c>
      <c r="D214" s="66"/>
      <c r="E214" s="33">
        <v>1</v>
      </c>
      <c r="F214" s="227">
        <v>4.38</v>
      </c>
      <c r="G214" s="241">
        <f>D214*ROUND(F214*(1-$B$7),2)</f>
        <v>0</v>
      </c>
      <c r="H214" s="34">
        <v>0.1</v>
      </c>
      <c r="I214" s="266">
        <v>0</v>
      </c>
      <c r="J214" s="44">
        <v>7.0000000000000007E-2</v>
      </c>
      <c r="K214" s="253">
        <f t="shared" si="24"/>
        <v>0</v>
      </c>
      <c r="N214" s="196"/>
      <c r="Q214" s="10" t="str">
        <f t="shared" si="25"/>
        <v xml:space="preserve"> </v>
      </c>
      <c r="R214" s="10" t="str">
        <f t="shared" si="26"/>
        <v xml:space="preserve"> </v>
      </c>
      <c r="S214" s="10">
        <f>COUNT($R$15:R214)</f>
        <v>0</v>
      </c>
    </row>
    <row r="215" spans="1:19" s="10" customFormat="1" ht="18" customHeight="1" x14ac:dyDescent="0.4">
      <c r="A215" s="267" t="s">
        <v>161</v>
      </c>
      <c r="B215" s="23" t="s">
        <v>237</v>
      </c>
      <c r="C215" s="24">
        <v>4000</v>
      </c>
      <c r="D215" s="66"/>
      <c r="E215" s="27">
        <v>1</v>
      </c>
      <c r="F215" s="226">
        <v>100</v>
      </c>
      <c r="G215" s="240">
        <f>D215*ROUND(F215*(1-$B$7),2)</f>
        <v>0</v>
      </c>
      <c r="H215" s="40">
        <v>7.9917474999999989</v>
      </c>
      <c r="I215" s="265">
        <f t="shared" si="23"/>
        <v>0</v>
      </c>
      <c r="J215" s="41">
        <v>0.05</v>
      </c>
      <c r="K215" s="252">
        <f t="shared" si="24"/>
        <v>0</v>
      </c>
      <c r="N215" s="196"/>
      <c r="Q215" s="10" t="str">
        <f t="shared" si="25"/>
        <v xml:space="preserve"> </v>
      </c>
      <c r="R215" s="10" t="str">
        <f t="shared" si="26"/>
        <v xml:space="preserve"> </v>
      </c>
      <c r="S215" s="10">
        <f>COUNT($R$15:R215)</f>
        <v>0</v>
      </c>
    </row>
    <row r="216" spans="1:19" s="10" customFormat="1" ht="18" customHeight="1" x14ac:dyDescent="0.4">
      <c r="A216" s="268"/>
      <c r="B216" s="180" t="s">
        <v>238</v>
      </c>
      <c r="C216" s="181">
        <v>4062</v>
      </c>
      <c r="D216" s="66"/>
      <c r="E216" s="27">
        <v>1</v>
      </c>
      <c r="F216" s="226">
        <v>125</v>
      </c>
      <c r="G216" s="240">
        <f>D216*ROUND(F216*(1-$B$7),2)</f>
        <v>0</v>
      </c>
      <c r="H216" s="40">
        <v>7.9917474999999989</v>
      </c>
      <c r="I216" s="265">
        <f t="shared" si="23"/>
        <v>0</v>
      </c>
      <c r="J216" s="41">
        <v>0.05</v>
      </c>
      <c r="K216" s="252">
        <f t="shared" si="24"/>
        <v>0</v>
      </c>
      <c r="N216" s="196"/>
      <c r="Q216" s="10" t="str">
        <f t="shared" si="25"/>
        <v xml:space="preserve"> </v>
      </c>
      <c r="R216" s="10" t="str">
        <f t="shared" si="26"/>
        <v xml:space="preserve"> </v>
      </c>
      <c r="S216" s="10">
        <f>COUNT($R$15:R216)</f>
        <v>0</v>
      </c>
    </row>
    <row r="217" spans="1:19" s="10" customFormat="1" ht="18" customHeight="1" thickBot="1" x14ac:dyDescent="0.45">
      <c r="A217" s="269"/>
      <c r="B217" s="182" t="s">
        <v>253</v>
      </c>
      <c r="C217" s="183">
        <v>4061</v>
      </c>
      <c r="D217" s="66"/>
      <c r="E217" s="27">
        <v>1</v>
      </c>
      <c r="F217" s="226">
        <v>125</v>
      </c>
      <c r="G217" s="240">
        <f t="shared" ref="G217:G244" si="27">D217*ROUND(F217*(1-$B$7),2)</f>
        <v>0</v>
      </c>
      <c r="H217" s="40">
        <v>7.99</v>
      </c>
      <c r="I217" s="265">
        <f t="shared" si="23"/>
        <v>0</v>
      </c>
      <c r="J217" s="41">
        <v>0.05</v>
      </c>
      <c r="K217" s="252">
        <f t="shared" si="24"/>
        <v>0</v>
      </c>
      <c r="N217" s="196"/>
      <c r="Q217" s="10" t="str">
        <f t="shared" si="25"/>
        <v xml:space="preserve"> </v>
      </c>
      <c r="R217" s="10" t="str">
        <f t="shared" si="26"/>
        <v xml:space="preserve"> </v>
      </c>
      <c r="S217" s="10">
        <f>COUNT($R$15:R217)</f>
        <v>0</v>
      </c>
    </row>
    <row r="218" spans="1:19" s="10" customFormat="1" ht="18" customHeight="1" x14ac:dyDescent="0.4">
      <c r="A218" s="17"/>
      <c r="B218" s="42" t="s">
        <v>509</v>
      </c>
      <c r="C218" s="37">
        <v>4055</v>
      </c>
      <c r="D218" s="66"/>
      <c r="E218" s="27">
        <v>1</v>
      </c>
      <c r="F218" s="226">
        <v>187.5</v>
      </c>
      <c r="G218" s="240">
        <f t="shared" si="27"/>
        <v>0</v>
      </c>
      <c r="H218" s="40">
        <v>4.8499999999999996</v>
      </c>
      <c r="I218" s="265">
        <f t="shared" si="23"/>
        <v>0</v>
      </c>
      <c r="J218" s="41">
        <v>0.05</v>
      </c>
      <c r="K218" s="252">
        <f t="shared" si="24"/>
        <v>0</v>
      </c>
      <c r="N218" s="196"/>
      <c r="Q218" s="10" t="str">
        <f t="shared" si="25"/>
        <v xml:space="preserve"> </v>
      </c>
      <c r="R218" s="10" t="str">
        <f t="shared" si="26"/>
        <v xml:space="preserve"> </v>
      </c>
      <c r="S218" s="10">
        <f>COUNT($R$15:R218)</f>
        <v>0</v>
      </c>
    </row>
    <row r="219" spans="1:19" s="10" customFormat="1" ht="18" customHeight="1" x14ac:dyDescent="0.4">
      <c r="A219" s="17"/>
      <c r="B219" s="42" t="s">
        <v>510</v>
      </c>
      <c r="C219" s="37">
        <v>4155</v>
      </c>
      <c r="D219" s="66"/>
      <c r="E219" s="27">
        <v>1</v>
      </c>
      <c r="F219" s="226">
        <v>300</v>
      </c>
      <c r="G219" s="240">
        <f t="shared" si="27"/>
        <v>0</v>
      </c>
      <c r="H219" s="40">
        <v>6.613859999999999</v>
      </c>
      <c r="I219" s="265">
        <f t="shared" si="23"/>
        <v>0</v>
      </c>
      <c r="J219" s="41">
        <v>0.05</v>
      </c>
      <c r="K219" s="252">
        <f t="shared" si="24"/>
        <v>0</v>
      </c>
      <c r="N219" s="196"/>
      <c r="Q219" s="10" t="str">
        <f t="shared" si="25"/>
        <v xml:space="preserve"> </v>
      </c>
      <c r="R219" s="10" t="str">
        <f t="shared" si="26"/>
        <v xml:space="preserve"> </v>
      </c>
      <c r="S219" s="10">
        <f>COUNT($R$15:R219)</f>
        <v>0</v>
      </c>
    </row>
    <row r="220" spans="1:19" s="10" customFormat="1" ht="18" customHeight="1" x14ac:dyDescent="0.4">
      <c r="A220" s="17"/>
      <c r="B220" s="42" t="s">
        <v>84</v>
      </c>
      <c r="C220" s="37">
        <v>4002</v>
      </c>
      <c r="D220" s="66"/>
      <c r="E220" s="27">
        <v>1</v>
      </c>
      <c r="F220" s="226">
        <v>30</v>
      </c>
      <c r="G220" s="240">
        <f t="shared" si="27"/>
        <v>0</v>
      </c>
      <c r="H220" s="40">
        <v>0.55000000000000004</v>
      </c>
      <c r="I220" s="265">
        <f t="shared" si="23"/>
        <v>0</v>
      </c>
      <c r="J220" s="41">
        <v>0.06</v>
      </c>
      <c r="K220" s="252">
        <f t="shared" si="24"/>
        <v>0</v>
      </c>
      <c r="N220" s="196"/>
      <c r="Q220" s="10" t="str">
        <f t="shared" si="25"/>
        <v xml:space="preserve"> </v>
      </c>
      <c r="R220" s="10" t="str">
        <f t="shared" si="26"/>
        <v xml:space="preserve"> </v>
      </c>
      <c r="S220" s="10">
        <f>COUNT($R$15:R220)</f>
        <v>0</v>
      </c>
    </row>
    <row r="221" spans="1:19" s="10" customFormat="1" ht="18" customHeight="1" x14ac:dyDescent="0.4">
      <c r="A221" s="246"/>
      <c r="B221" s="42" t="s">
        <v>315</v>
      </c>
      <c r="C221" s="37">
        <v>4003</v>
      </c>
      <c r="D221" s="66"/>
      <c r="E221" s="27">
        <v>1</v>
      </c>
      <c r="F221" s="226">
        <v>57.5</v>
      </c>
      <c r="G221" s="240">
        <f t="shared" si="27"/>
        <v>0</v>
      </c>
      <c r="H221" s="40">
        <v>1.35</v>
      </c>
      <c r="I221" s="265">
        <f t="shared" si="23"/>
        <v>0</v>
      </c>
      <c r="J221" s="41">
        <v>0.12</v>
      </c>
      <c r="K221" s="252">
        <f t="shared" si="24"/>
        <v>0</v>
      </c>
      <c r="N221" s="196"/>
      <c r="Q221" s="10" t="str">
        <f t="shared" si="25"/>
        <v xml:space="preserve"> </v>
      </c>
      <c r="R221" s="10" t="str">
        <f t="shared" si="26"/>
        <v xml:space="preserve"> </v>
      </c>
      <c r="S221" s="10">
        <f>COUNT($R$15:R221)</f>
        <v>0</v>
      </c>
    </row>
    <row r="222" spans="1:19" s="10" customFormat="1" ht="18" customHeight="1" x14ac:dyDescent="0.4">
      <c r="A222" s="246"/>
      <c r="B222" s="42" t="s">
        <v>316</v>
      </c>
      <c r="C222" s="37">
        <v>4004</v>
      </c>
      <c r="D222" s="66"/>
      <c r="E222" s="27">
        <v>1</v>
      </c>
      <c r="F222" s="226">
        <v>65</v>
      </c>
      <c r="G222" s="240">
        <f t="shared" si="27"/>
        <v>0</v>
      </c>
      <c r="H222" s="40">
        <v>1.3</v>
      </c>
      <c r="I222" s="265">
        <f t="shared" si="23"/>
        <v>0</v>
      </c>
      <c r="J222" s="41">
        <v>0.12</v>
      </c>
      <c r="K222" s="252">
        <f t="shared" si="24"/>
        <v>0</v>
      </c>
      <c r="N222" s="196"/>
      <c r="Q222" s="10" t="str">
        <f t="shared" si="25"/>
        <v xml:space="preserve"> </v>
      </c>
      <c r="R222" s="10" t="str">
        <f t="shared" si="26"/>
        <v xml:space="preserve"> </v>
      </c>
      <c r="S222" s="10">
        <f>COUNT($R$15:R222)</f>
        <v>0</v>
      </c>
    </row>
    <row r="223" spans="1:19" s="10" customFormat="1" ht="18" customHeight="1" x14ac:dyDescent="0.4">
      <c r="A223" s="246"/>
      <c r="B223" s="83" t="s">
        <v>85</v>
      </c>
      <c r="C223" s="37">
        <v>4005</v>
      </c>
      <c r="D223" s="66"/>
      <c r="E223" s="27">
        <v>1</v>
      </c>
      <c r="F223" s="226">
        <v>72.5</v>
      </c>
      <c r="G223" s="240">
        <f t="shared" si="27"/>
        <v>0</v>
      </c>
      <c r="H223" s="40">
        <v>2.0499999999999998</v>
      </c>
      <c r="I223" s="265">
        <f t="shared" si="23"/>
        <v>0</v>
      </c>
      <c r="J223" s="41">
        <v>0.18</v>
      </c>
      <c r="K223" s="252">
        <f t="shared" si="24"/>
        <v>0</v>
      </c>
      <c r="N223" s="196"/>
      <c r="Q223" s="10" t="str">
        <f t="shared" si="25"/>
        <v xml:space="preserve"> </v>
      </c>
      <c r="R223" s="10" t="str">
        <f t="shared" si="26"/>
        <v xml:space="preserve"> </v>
      </c>
      <c r="S223" s="10">
        <f>COUNT($R$15:R223)</f>
        <v>0</v>
      </c>
    </row>
    <row r="224" spans="1:19" s="10" customFormat="1" ht="18" customHeight="1" x14ac:dyDescent="0.4">
      <c r="A224" s="246"/>
      <c r="B224" s="83" t="s">
        <v>86</v>
      </c>
      <c r="C224" s="37">
        <v>4207</v>
      </c>
      <c r="D224" s="66"/>
      <c r="E224" s="27">
        <v>1</v>
      </c>
      <c r="F224" s="226">
        <v>95</v>
      </c>
      <c r="G224" s="240">
        <f t="shared" si="27"/>
        <v>0</v>
      </c>
      <c r="H224" s="40">
        <v>1.7</v>
      </c>
      <c r="I224" s="265">
        <f t="shared" si="23"/>
        <v>0</v>
      </c>
      <c r="J224" s="41">
        <v>0.18</v>
      </c>
      <c r="K224" s="252">
        <f t="shared" si="24"/>
        <v>0</v>
      </c>
      <c r="N224" s="196"/>
      <c r="Q224" s="10" t="str">
        <f t="shared" si="25"/>
        <v xml:space="preserve"> </v>
      </c>
      <c r="R224" s="10" t="str">
        <f t="shared" si="26"/>
        <v xml:space="preserve"> </v>
      </c>
      <c r="S224" s="10">
        <f>COUNT($R$15:R224)</f>
        <v>0</v>
      </c>
    </row>
    <row r="225" spans="1:19" s="10" customFormat="1" ht="18" customHeight="1" x14ac:dyDescent="0.4">
      <c r="A225" s="15"/>
      <c r="B225" s="42" t="s">
        <v>87</v>
      </c>
      <c r="C225" s="37">
        <v>4221</v>
      </c>
      <c r="D225" s="66"/>
      <c r="E225" s="27">
        <v>1</v>
      </c>
      <c r="F225" s="226">
        <v>50</v>
      </c>
      <c r="G225" s="240">
        <f t="shared" si="27"/>
        <v>0</v>
      </c>
      <c r="H225" s="40">
        <v>1</v>
      </c>
      <c r="I225" s="265">
        <f t="shared" si="23"/>
        <v>0</v>
      </c>
      <c r="J225" s="41">
        <v>0.12</v>
      </c>
      <c r="K225" s="252">
        <f t="shared" si="24"/>
        <v>0</v>
      </c>
      <c r="N225" s="196"/>
      <c r="Q225" s="10" t="str">
        <f t="shared" si="25"/>
        <v xml:space="preserve"> </v>
      </c>
      <c r="R225" s="10" t="str">
        <f t="shared" si="26"/>
        <v xml:space="preserve"> </v>
      </c>
      <c r="S225" s="10">
        <f>COUNT($R$15:R225)</f>
        <v>0</v>
      </c>
    </row>
    <row r="226" spans="1:19" s="10" customFormat="1" ht="18" customHeight="1" x14ac:dyDescent="0.4">
      <c r="A226" s="15"/>
      <c r="B226" s="42" t="s">
        <v>88</v>
      </c>
      <c r="C226" s="37">
        <v>4006</v>
      </c>
      <c r="D226" s="66"/>
      <c r="E226" s="27">
        <v>1</v>
      </c>
      <c r="F226" s="226">
        <v>40</v>
      </c>
      <c r="G226" s="240">
        <f t="shared" si="27"/>
        <v>0</v>
      </c>
      <c r="H226" s="40">
        <v>0.7</v>
      </c>
      <c r="I226" s="265">
        <f t="shared" si="23"/>
        <v>0</v>
      </c>
      <c r="J226" s="41">
        <v>0.06</v>
      </c>
      <c r="K226" s="252">
        <f t="shared" si="24"/>
        <v>0</v>
      </c>
      <c r="N226" s="196"/>
      <c r="Q226" s="10" t="str">
        <f t="shared" si="25"/>
        <v xml:space="preserve"> </v>
      </c>
      <c r="R226" s="10" t="str">
        <f t="shared" si="26"/>
        <v xml:space="preserve"> </v>
      </c>
      <c r="S226" s="10">
        <f>COUNT($R$15:R226)</f>
        <v>0</v>
      </c>
    </row>
    <row r="227" spans="1:19" s="10" customFormat="1" ht="18" customHeight="1" x14ac:dyDescent="0.4">
      <c r="A227" s="15"/>
      <c r="B227" s="42" t="s">
        <v>89</v>
      </c>
      <c r="C227" s="37">
        <v>4413</v>
      </c>
      <c r="D227" s="66"/>
      <c r="E227" s="27">
        <v>1</v>
      </c>
      <c r="F227" s="226">
        <v>62.5</v>
      </c>
      <c r="G227" s="240">
        <f t="shared" si="27"/>
        <v>0</v>
      </c>
      <c r="H227" s="40">
        <v>1.1000000000000001</v>
      </c>
      <c r="I227" s="265">
        <f t="shared" si="23"/>
        <v>0</v>
      </c>
      <c r="J227" s="41">
        <v>0.12</v>
      </c>
      <c r="K227" s="252">
        <f t="shared" si="24"/>
        <v>0</v>
      </c>
      <c r="N227" s="196"/>
      <c r="Q227" s="10" t="str">
        <f t="shared" si="25"/>
        <v xml:space="preserve"> </v>
      </c>
      <c r="R227" s="10" t="str">
        <f t="shared" si="26"/>
        <v xml:space="preserve"> </v>
      </c>
      <c r="S227" s="10">
        <f>COUNT($R$15:R227)</f>
        <v>0</v>
      </c>
    </row>
    <row r="228" spans="1:19" s="10" customFormat="1" ht="18" customHeight="1" x14ac:dyDescent="0.4">
      <c r="A228" s="15"/>
      <c r="B228" s="42" t="s">
        <v>90</v>
      </c>
      <c r="C228" s="37">
        <v>4415</v>
      </c>
      <c r="D228" s="66"/>
      <c r="E228" s="27">
        <v>1</v>
      </c>
      <c r="F228" s="226">
        <v>62.5</v>
      </c>
      <c r="G228" s="240">
        <f t="shared" si="27"/>
        <v>0</v>
      </c>
      <c r="H228" s="40">
        <v>1</v>
      </c>
      <c r="I228" s="265">
        <f t="shared" si="23"/>
        <v>0</v>
      </c>
      <c r="J228" s="41">
        <v>0.12</v>
      </c>
      <c r="K228" s="252">
        <f t="shared" si="24"/>
        <v>0</v>
      </c>
      <c r="N228" s="196"/>
      <c r="Q228" s="10" t="str">
        <f t="shared" si="25"/>
        <v xml:space="preserve"> </v>
      </c>
      <c r="R228" s="10" t="str">
        <f t="shared" si="26"/>
        <v xml:space="preserve"> </v>
      </c>
      <c r="S228" s="10">
        <f>COUNT($R$15:R228)</f>
        <v>0</v>
      </c>
    </row>
    <row r="229" spans="1:19" s="10" customFormat="1" ht="18" customHeight="1" x14ac:dyDescent="0.4">
      <c r="A229" s="15"/>
      <c r="B229" s="42" t="s">
        <v>317</v>
      </c>
      <c r="C229" s="37">
        <v>4419</v>
      </c>
      <c r="D229" s="66"/>
      <c r="E229" s="27">
        <v>1</v>
      </c>
      <c r="F229" s="226">
        <v>75</v>
      </c>
      <c r="G229" s="240">
        <f t="shared" si="27"/>
        <v>0</v>
      </c>
      <c r="H229" s="40">
        <v>0.85</v>
      </c>
      <c r="I229" s="265">
        <f t="shared" si="23"/>
        <v>0</v>
      </c>
      <c r="J229" s="41">
        <v>0.12</v>
      </c>
      <c r="K229" s="252">
        <f t="shared" si="24"/>
        <v>0</v>
      </c>
      <c r="N229" s="196"/>
      <c r="Q229" s="10" t="str">
        <f t="shared" si="25"/>
        <v xml:space="preserve"> </v>
      </c>
      <c r="R229" s="10" t="str">
        <f t="shared" si="26"/>
        <v xml:space="preserve"> </v>
      </c>
      <c r="S229" s="10">
        <f>COUNT($R$15:R229)</f>
        <v>0</v>
      </c>
    </row>
    <row r="230" spans="1:19" s="10" customFormat="1" ht="18" customHeight="1" x14ac:dyDescent="0.4">
      <c r="A230" s="15"/>
      <c r="B230" s="42" t="s">
        <v>318</v>
      </c>
      <c r="C230" s="37">
        <v>4217</v>
      </c>
      <c r="D230" s="66"/>
      <c r="E230" s="27">
        <v>1</v>
      </c>
      <c r="F230" s="226">
        <v>75</v>
      </c>
      <c r="G230" s="240">
        <f t="shared" si="27"/>
        <v>0</v>
      </c>
      <c r="H230" s="40">
        <v>0.9</v>
      </c>
      <c r="I230" s="265">
        <f t="shared" si="23"/>
        <v>0</v>
      </c>
      <c r="J230" s="41">
        <v>0.12</v>
      </c>
      <c r="K230" s="252">
        <f t="shared" si="24"/>
        <v>0</v>
      </c>
      <c r="N230" s="196"/>
      <c r="Q230" s="10" t="str">
        <f t="shared" si="25"/>
        <v xml:space="preserve"> </v>
      </c>
      <c r="R230" s="10" t="str">
        <f t="shared" si="26"/>
        <v xml:space="preserve"> </v>
      </c>
      <c r="S230" s="10">
        <f>COUNT($R$15:R230)</f>
        <v>0</v>
      </c>
    </row>
    <row r="231" spans="1:19" s="10" customFormat="1" ht="18" customHeight="1" x14ac:dyDescent="0.4">
      <c r="A231" s="15"/>
      <c r="B231" s="42" t="s">
        <v>319</v>
      </c>
      <c r="C231" s="37">
        <v>4317</v>
      </c>
      <c r="D231" s="66"/>
      <c r="E231" s="27">
        <v>1</v>
      </c>
      <c r="F231" s="226">
        <v>50</v>
      </c>
      <c r="G231" s="240">
        <f t="shared" si="27"/>
        <v>0</v>
      </c>
      <c r="H231" s="40">
        <v>0.9</v>
      </c>
      <c r="I231" s="265">
        <f t="shared" si="23"/>
        <v>0</v>
      </c>
      <c r="J231" s="41">
        <v>0.12</v>
      </c>
      <c r="K231" s="252">
        <f t="shared" si="24"/>
        <v>0</v>
      </c>
      <c r="N231" s="196"/>
      <c r="Q231" s="10" t="str">
        <f t="shared" si="25"/>
        <v xml:space="preserve"> </v>
      </c>
      <c r="R231" s="10" t="str">
        <f t="shared" si="26"/>
        <v xml:space="preserve"> </v>
      </c>
      <c r="S231" s="10">
        <f>COUNT($R$15:R231)</f>
        <v>0</v>
      </c>
    </row>
    <row r="232" spans="1:19" s="10" customFormat="1" ht="18" customHeight="1" x14ac:dyDescent="0.4">
      <c r="A232" s="15"/>
      <c r="B232" s="42" t="s">
        <v>320</v>
      </c>
      <c r="C232" s="37">
        <v>4417</v>
      </c>
      <c r="D232" s="66"/>
      <c r="E232" s="27">
        <v>1</v>
      </c>
      <c r="F232" s="226">
        <v>50</v>
      </c>
      <c r="G232" s="240">
        <f t="shared" si="27"/>
        <v>0</v>
      </c>
      <c r="H232" s="40">
        <v>0.9</v>
      </c>
      <c r="I232" s="265">
        <f t="shared" si="23"/>
        <v>0</v>
      </c>
      <c r="J232" s="41">
        <v>0.12</v>
      </c>
      <c r="K232" s="252">
        <f t="shared" si="24"/>
        <v>0</v>
      </c>
      <c r="N232" s="196"/>
      <c r="Q232" s="10" t="str">
        <f t="shared" si="25"/>
        <v xml:space="preserve"> </v>
      </c>
      <c r="R232" s="10" t="str">
        <f t="shared" si="26"/>
        <v xml:space="preserve"> </v>
      </c>
      <c r="S232" s="10">
        <f>COUNT($R$15:R232)</f>
        <v>0</v>
      </c>
    </row>
    <row r="233" spans="1:19" s="10" customFormat="1" ht="18" customHeight="1" x14ac:dyDescent="0.4">
      <c r="A233" s="15"/>
      <c r="B233" s="42" t="s">
        <v>360</v>
      </c>
      <c r="C233" s="37">
        <v>4517</v>
      </c>
      <c r="D233" s="66"/>
      <c r="E233" s="27">
        <v>1</v>
      </c>
      <c r="F233" s="226">
        <v>100</v>
      </c>
      <c r="G233" s="240">
        <f t="shared" si="27"/>
        <v>0</v>
      </c>
      <c r="H233" s="40">
        <v>1.1000000000000001</v>
      </c>
      <c r="I233" s="265">
        <f t="shared" si="23"/>
        <v>0</v>
      </c>
      <c r="J233" s="41">
        <v>0.12</v>
      </c>
      <c r="K233" s="252">
        <f t="shared" si="24"/>
        <v>0</v>
      </c>
      <c r="N233" s="196"/>
      <c r="Q233" s="10" t="str">
        <f t="shared" si="25"/>
        <v xml:space="preserve"> </v>
      </c>
      <c r="R233" s="10" t="str">
        <f t="shared" si="26"/>
        <v xml:space="preserve"> </v>
      </c>
      <c r="S233" s="10">
        <f>COUNT($R$15:R233)</f>
        <v>0</v>
      </c>
    </row>
    <row r="234" spans="1:19" s="10" customFormat="1" ht="18" customHeight="1" x14ac:dyDescent="0.4">
      <c r="A234" s="15"/>
      <c r="B234" s="42" t="s">
        <v>91</v>
      </c>
      <c r="C234" s="37">
        <v>4110</v>
      </c>
      <c r="D234" s="66"/>
      <c r="E234" s="27">
        <v>1</v>
      </c>
      <c r="F234" s="226">
        <v>37.5</v>
      </c>
      <c r="G234" s="240">
        <f t="shared" si="27"/>
        <v>0</v>
      </c>
      <c r="H234" s="40">
        <v>0.75</v>
      </c>
      <c r="I234" s="265">
        <f t="shared" ref="I234:I272" si="28">H234*D234</f>
        <v>0</v>
      </c>
      <c r="J234" s="41">
        <v>0.2</v>
      </c>
      <c r="K234" s="252">
        <f t="shared" ref="K234:K272" si="29">J234*D234</f>
        <v>0</v>
      </c>
      <c r="N234" s="196"/>
      <c r="Q234" s="10" t="str">
        <f t="shared" si="25"/>
        <v xml:space="preserve"> </v>
      </c>
      <c r="R234" s="10" t="str">
        <f t="shared" si="26"/>
        <v xml:space="preserve"> </v>
      </c>
      <c r="S234" s="10">
        <f>COUNT($R$15:R234)</f>
        <v>0</v>
      </c>
    </row>
    <row r="235" spans="1:19" s="10" customFormat="1" ht="18" customHeight="1" x14ac:dyDescent="0.4">
      <c r="A235" s="15"/>
      <c r="B235" s="190" t="s">
        <v>92</v>
      </c>
      <c r="C235" s="37">
        <v>4210</v>
      </c>
      <c r="D235" s="66"/>
      <c r="E235" s="27">
        <v>1</v>
      </c>
      <c r="F235" s="226">
        <v>40</v>
      </c>
      <c r="G235" s="240">
        <f t="shared" si="27"/>
        <v>0</v>
      </c>
      <c r="H235" s="28">
        <v>0.8</v>
      </c>
      <c r="I235" s="265">
        <f t="shared" si="28"/>
        <v>0</v>
      </c>
      <c r="J235" s="41">
        <v>0.2</v>
      </c>
      <c r="K235" s="252">
        <f t="shared" si="29"/>
        <v>0</v>
      </c>
      <c r="N235" s="196"/>
      <c r="Q235" s="10" t="str">
        <f t="shared" si="25"/>
        <v xml:space="preserve"> </v>
      </c>
      <c r="R235" s="10" t="str">
        <f t="shared" si="26"/>
        <v xml:space="preserve"> </v>
      </c>
      <c r="S235" s="10">
        <f>COUNT($R$15:R235)</f>
        <v>0</v>
      </c>
    </row>
    <row r="236" spans="1:19" s="10" customFormat="1" ht="18" customHeight="1" x14ac:dyDescent="0.4">
      <c r="A236" s="15"/>
      <c r="B236" s="190" t="s">
        <v>93</v>
      </c>
      <c r="C236" s="37">
        <v>4011</v>
      </c>
      <c r="D236" s="66"/>
      <c r="E236" s="27">
        <v>1</v>
      </c>
      <c r="F236" s="226">
        <v>45</v>
      </c>
      <c r="G236" s="240">
        <f t="shared" si="27"/>
        <v>0</v>
      </c>
      <c r="H236" s="28">
        <v>0.5</v>
      </c>
      <c r="I236" s="265">
        <f t="shared" si="28"/>
        <v>0</v>
      </c>
      <c r="J236" s="41">
        <v>0.2</v>
      </c>
      <c r="K236" s="252">
        <f t="shared" si="29"/>
        <v>0</v>
      </c>
      <c r="N236" s="196"/>
      <c r="Q236" s="10" t="str">
        <f t="shared" si="25"/>
        <v xml:space="preserve"> </v>
      </c>
      <c r="R236" s="10" t="str">
        <f t="shared" si="26"/>
        <v xml:space="preserve"> </v>
      </c>
      <c r="S236" s="10">
        <f>COUNT($R$15:R236)</f>
        <v>0</v>
      </c>
    </row>
    <row r="237" spans="1:19" s="10" customFormat="1" ht="18" customHeight="1" x14ac:dyDescent="0.4">
      <c r="A237" s="15"/>
      <c r="B237" s="190" t="s">
        <v>94</v>
      </c>
      <c r="C237" s="37">
        <v>4111</v>
      </c>
      <c r="D237" s="66"/>
      <c r="E237" s="27">
        <v>1</v>
      </c>
      <c r="F237" s="226">
        <v>45</v>
      </c>
      <c r="G237" s="240">
        <f t="shared" si="27"/>
        <v>0</v>
      </c>
      <c r="H237" s="28">
        <v>0.45</v>
      </c>
      <c r="I237" s="265">
        <f t="shared" si="28"/>
        <v>0</v>
      </c>
      <c r="J237" s="41">
        <v>0.2</v>
      </c>
      <c r="K237" s="252">
        <f t="shared" si="29"/>
        <v>0</v>
      </c>
      <c r="N237" s="196"/>
      <c r="Q237" s="10" t="str">
        <f t="shared" si="25"/>
        <v xml:space="preserve"> </v>
      </c>
      <c r="R237" s="10" t="str">
        <f t="shared" si="26"/>
        <v xml:space="preserve"> </v>
      </c>
      <c r="S237" s="10">
        <f>COUNT($R$15:R237)</f>
        <v>0</v>
      </c>
    </row>
    <row r="238" spans="1:19" s="10" customFormat="1" ht="18" customHeight="1" x14ac:dyDescent="0.4">
      <c r="A238" s="15"/>
      <c r="B238" s="190" t="s">
        <v>488</v>
      </c>
      <c r="C238" s="37">
        <v>4052</v>
      </c>
      <c r="D238" s="66"/>
      <c r="E238" s="27">
        <v>1</v>
      </c>
      <c r="F238" s="226">
        <v>125</v>
      </c>
      <c r="G238" s="240">
        <f t="shared" si="27"/>
        <v>0</v>
      </c>
      <c r="H238" s="28">
        <v>3.15</v>
      </c>
      <c r="I238" s="265">
        <f t="shared" si="28"/>
        <v>0</v>
      </c>
      <c r="J238" s="41">
        <v>0.12</v>
      </c>
      <c r="K238" s="252">
        <f t="shared" si="29"/>
        <v>0</v>
      </c>
      <c r="N238" s="196"/>
      <c r="Q238" s="10" t="str">
        <f t="shared" si="25"/>
        <v xml:space="preserve"> </v>
      </c>
      <c r="R238" s="10" t="str">
        <f t="shared" si="26"/>
        <v xml:space="preserve"> </v>
      </c>
      <c r="S238" s="10">
        <f>COUNT($R$15:R238)</f>
        <v>0</v>
      </c>
    </row>
    <row r="239" spans="1:19" s="10" customFormat="1" ht="18" customHeight="1" x14ac:dyDescent="0.4">
      <c r="A239" s="15"/>
      <c r="B239" s="228" t="s">
        <v>382</v>
      </c>
      <c r="C239" s="37">
        <v>4452</v>
      </c>
      <c r="D239" s="66"/>
      <c r="E239" s="27">
        <v>1</v>
      </c>
      <c r="F239" s="226">
        <v>120</v>
      </c>
      <c r="G239" s="240">
        <f t="shared" si="27"/>
        <v>0</v>
      </c>
      <c r="H239" s="28">
        <v>2.8</v>
      </c>
      <c r="I239" s="265">
        <f t="shared" si="28"/>
        <v>0</v>
      </c>
      <c r="J239" s="41">
        <v>0.2</v>
      </c>
      <c r="K239" s="252">
        <f t="shared" si="29"/>
        <v>0</v>
      </c>
      <c r="N239" s="196"/>
      <c r="Q239" s="10" t="str">
        <f t="shared" si="25"/>
        <v xml:space="preserve"> </v>
      </c>
      <c r="R239" s="10" t="str">
        <f t="shared" si="26"/>
        <v xml:space="preserve"> </v>
      </c>
      <c r="S239" s="10">
        <f>COUNT($R$15:R239)</f>
        <v>0</v>
      </c>
    </row>
    <row r="240" spans="1:19" s="10" customFormat="1" ht="18" customHeight="1" x14ac:dyDescent="0.4">
      <c r="A240" s="15"/>
      <c r="B240" s="228" t="s">
        <v>398</v>
      </c>
      <c r="C240" s="37">
        <v>4352</v>
      </c>
      <c r="D240" s="66"/>
      <c r="E240" s="27">
        <v>1</v>
      </c>
      <c r="F240" s="226">
        <v>120</v>
      </c>
      <c r="G240" s="240">
        <f t="shared" si="27"/>
        <v>0</v>
      </c>
      <c r="H240" s="28">
        <v>2.4500000000000002</v>
      </c>
      <c r="I240" s="265">
        <f t="shared" si="28"/>
        <v>0</v>
      </c>
      <c r="J240" s="41">
        <v>0.12</v>
      </c>
      <c r="K240" s="252">
        <f t="shared" si="29"/>
        <v>0</v>
      </c>
      <c r="N240" s="196"/>
      <c r="Q240" s="10" t="str">
        <f t="shared" si="25"/>
        <v xml:space="preserve"> </v>
      </c>
      <c r="R240" s="10" t="str">
        <f t="shared" si="26"/>
        <v xml:space="preserve"> </v>
      </c>
      <c r="S240" s="10">
        <f>COUNT($R$15:R240)</f>
        <v>0</v>
      </c>
    </row>
    <row r="241" spans="1:19" s="10" customFormat="1" ht="18" customHeight="1" x14ac:dyDescent="0.4">
      <c r="A241" s="15"/>
      <c r="B241" s="228" t="s">
        <v>433</v>
      </c>
      <c r="C241" s="37">
        <v>4479</v>
      </c>
      <c r="D241" s="66"/>
      <c r="E241" s="27">
        <v>1</v>
      </c>
      <c r="F241" s="226">
        <v>47.969999999999992</v>
      </c>
      <c r="G241" s="240">
        <f t="shared" si="27"/>
        <v>0</v>
      </c>
      <c r="H241" s="28">
        <v>4.7</v>
      </c>
      <c r="I241" s="265">
        <f t="shared" si="28"/>
        <v>0</v>
      </c>
      <c r="J241" s="41">
        <v>0.35</v>
      </c>
      <c r="K241" s="252">
        <f t="shared" si="29"/>
        <v>0</v>
      </c>
      <c r="N241" s="196"/>
      <c r="Q241" s="10" t="str">
        <f t="shared" si="25"/>
        <v xml:space="preserve"> </v>
      </c>
      <c r="R241" s="10" t="str">
        <f t="shared" si="26"/>
        <v xml:space="preserve"> </v>
      </c>
      <c r="S241" s="10">
        <f>COUNT($R$15:R241)</f>
        <v>0</v>
      </c>
    </row>
    <row r="242" spans="1:19" s="10" customFormat="1" ht="18" customHeight="1" x14ac:dyDescent="0.4">
      <c r="A242" s="15"/>
      <c r="B242" s="228" t="s">
        <v>434</v>
      </c>
      <c r="C242" s="37">
        <v>4470</v>
      </c>
      <c r="D242" s="66"/>
      <c r="E242" s="27">
        <v>1</v>
      </c>
      <c r="F242" s="226">
        <v>92.249999999999986</v>
      </c>
      <c r="G242" s="240">
        <f t="shared" si="27"/>
        <v>0</v>
      </c>
      <c r="H242" s="28">
        <v>4.7</v>
      </c>
      <c r="I242" s="265">
        <f t="shared" si="28"/>
        <v>0</v>
      </c>
      <c r="J242" s="41">
        <v>0.35</v>
      </c>
      <c r="K242" s="252">
        <f t="shared" si="29"/>
        <v>0</v>
      </c>
      <c r="N242" s="196"/>
      <c r="Q242" s="10" t="str">
        <f t="shared" si="25"/>
        <v xml:space="preserve"> </v>
      </c>
      <c r="R242" s="10" t="str">
        <f t="shared" si="26"/>
        <v xml:space="preserve"> </v>
      </c>
      <c r="S242" s="10">
        <f>COUNT($R$15:R242)</f>
        <v>0</v>
      </c>
    </row>
    <row r="243" spans="1:19" s="10" customFormat="1" ht="18" customHeight="1" x14ac:dyDescent="0.4">
      <c r="A243" s="15"/>
      <c r="B243" s="190" t="s">
        <v>321</v>
      </c>
      <c r="C243" s="37">
        <v>4022</v>
      </c>
      <c r="D243" s="66"/>
      <c r="E243" s="27">
        <v>1</v>
      </c>
      <c r="F243" s="226">
        <v>3.75</v>
      </c>
      <c r="G243" s="240">
        <f t="shared" si="27"/>
        <v>0</v>
      </c>
      <c r="H243" s="28">
        <v>0.15</v>
      </c>
      <c r="I243" s="265">
        <f t="shared" si="28"/>
        <v>0</v>
      </c>
      <c r="J243" s="41">
        <v>0.1</v>
      </c>
      <c r="K243" s="252">
        <f t="shared" si="29"/>
        <v>0</v>
      </c>
      <c r="N243" s="196"/>
      <c r="Q243" s="10" t="str">
        <f t="shared" si="25"/>
        <v xml:space="preserve"> </v>
      </c>
      <c r="R243" s="10" t="str">
        <f t="shared" si="26"/>
        <v xml:space="preserve"> </v>
      </c>
      <c r="S243" s="10">
        <f>COUNT($R$15:R243)</f>
        <v>0</v>
      </c>
    </row>
    <row r="244" spans="1:19" s="10" customFormat="1" ht="18" customHeight="1" x14ac:dyDescent="0.4">
      <c r="A244" s="15"/>
      <c r="B244" s="190" t="s">
        <v>322</v>
      </c>
      <c r="C244" s="37">
        <v>4122</v>
      </c>
      <c r="D244" s="66"/>
      <c r="E244" s="27">
        <v>1</v>
      </c>
      <c r="F244" s="226">
        <v>7.5</v>
      </c>
      <c r="G244" s="240">
        <f t="shared" si="27"/>
        <v>0</v>
      </c>
      <c r="H244" s="28">
        <v>0.45</v>
      </c>
      <c r="I244" s="265">
        <f t="shared" si="28"/>
        <v>0</v>
      </c>
      <c r="J244" s="41">
        <v>0.1</v>
      </c>
      <c r="K244" s="252">
        <f t="shared" si="29"/>
        <v>0</v>
      </c>
      <c r="N244" s="196"/>
      <c r="Q244" s="10" t="str">
        <f t="shared" si="25"/>
        <v xml:space="preserve"> </v>
      </c>
      <c r="R244" s="10" t="str">
        <f t="shared" si="26"/>
        <v xml:space="preserve"> </v>
      </c>
      <c r="S244" s="10">
        <f>COUNT($R$15:R244)</f>
        <v>0</v>
      </c>
    </row>
    <row r="245" spans="1:19" s="10" customFormat="1" ht="18" customHeight="1" thickBot="1" x14ac:dyDescent="0.45">
      <c r="A245" s="18"/>
      <c r="B245" s="193" t="s">
        <v>306</v>
      </c>
      <c r="C245" s="46" t="s">
        <v>71</v>
      </c>
      <c r="D245" s="66"/>
      <c r="E245" s="33">
        <v>1</v>
      </c>
      <c r="F245" s="227">
        <v>4.38</v>
      </c>
      <c r="G245" s="241">
        <f>D245*ROUND(F245*(1-$B$7),2)</f>
        <v>0</v>
      </c>
      <c r="H245" s="34">
        <v>0.1</v>
      </c>
      <c r="I245" s="266">
        <f t="shared" si="28"/>
        <v>0</v>
      </c>
      <c r="J245" s="44">
        <v>7.0000000000000007E-2</v>
      </c>
      <c r="K245" s="253">
        <f t="shared" si="29"/>
        <v>0</v>
      </c>
      <c r="N245" s="196"/>
      <c r="Q245" s="10" t="str">
        <f t="shared" si="25"/>
        <v xml:space="preserve"> </v>
      </c>
      <c r="R245" s="10" t="str">
        <f t="shared" si="26"/>
        <v xml:space="preserve"> </v>
      </c>
      <c r="S245" s="10">
        <f>COUNT($R$15:R245)</f>
        <v>0</v>
      </c>
    </row>
    <row r="246" spans="1:19" s="10" customFormat="1" ht="18" customHeight="1" x14ac:dyDescent="0.4">
      <c r="A246" s="267" t="s">
        <v>162</v>
      </c>
      <c r="B246" s="23" t="s">
        <v>239</v>
      </c>
      <c r="C246" s="24">
        <v>2000</v>
      </c>
      <c r="D246" s="66"/>
      <c r="E246" s="27">
        <v>1</v>
      </c>
      <c r="F246" s="226">
        <v>62.5</v>
      </c>
      <c r="G246" s="240">
        <f>D246*ROUND(F246*(1-$B$7),2)</f>
        <v>0</v>
      </c>
      <c r="H246" s="40">
        <v>3.7478539999999994</v>
      </c>
      <c r="I246" s="265">
        <f t="shared" si="28"/>
        <v>0</v>
      </c>
      <c r="J246" s="41">
        <v>0.05</v>
      </c>
      <c r="K246" s="252">
        <f t="shared" si="29"/>
        <v>0</v>
      </c>
      <c r="N246" s="196"/>
      <c r="Q246" s="10" t="str">
        <f t="shared" si="25"/>
        <v xml:space="preserve"> </v>
      </c>
      <c r="R246" s="10" t="str">
        <f t="shared" si="26"/>
        <v xml:space="preserve"> </v>
      </c>
      <c r="S246" s="10">
        <f>COUNT($R$15:R246)</f>
        <v>0</v>
      </c>
    </row>
    <row r="247" spans="1:19" s="10" customFormat="1" ht="18" customHeight="1" x14ac:dyDescent="0.4">
      <c r="A247" s="268"/>
      <c r="B247" s="180" t="s">
        <v>240</v>
      </c>
      <c r="C247" s="181">
        <v>2062</v>
      </c>
      <c r="D247" s="66"/>
      <c r="E247" s="27">
        <v>1</v>
      </c>
      <c r="F247" s="226">
        <v>87.5</v>
      </c>
      <c r="G247" s="240">
        <f>D247*ROUND(F247*(1-$B$7),2)</f>
        <v>0</v>
      </c>
      <c r="H247" s="40">
        <v>3.7478539999999994</v>
      </c>
      <c r="I247" s="265">
        <f t="shared" si="28"/>
        <v>0</v>
      </c>
      <c r="J247" s="41">
        <v>0.05</v>
      </c>
      <c r="K247" s="252">
        <f t="shared" si="29"/>
        <v>0</v>
      </c>
      <c r="N247" s="196"/>
      <c r="Q247" s="10" t="str">
        <f t="shared" si="25"/>
        <v xml:space="preserve"> </v>
      </c>
      <c r="R247" s="10" t="str">
        <f t="shared" si="26"/>
        <v xml:space="preserve"> </v>
      </c>
      <c r="S247" s="10">
        <f>COUNT($R$15:R247)</f>
        <v>0</v>
      </c>
    </row>
    <row r="248" spans="1:19" s="10" customFormat="1" ht="18" customHeight="1" thickBot="1" x14ac:dyDescent="0.45">
      <c r="A248" s="269"/>
      <c r="B248" s="182" t="s">
        <v>252</v>
      </c>
      <c r="C248" s="183">
        <v>2061</v>
      </c>
      <c r="D248" s="66"/>
      <c r="E248" s="27">
        <v>1</v>
      </c>
      <c r="F248" s="226">
        <v>87.5</v>
      </c>
      <c r="G248" s="240">
        <f t="shared" ref="G248:G280" si="30">D248*ROUND(F248*(1-$B$7),2)</f>
        <v>0</v>
      </c>
      <c r="H248" s="40">
        <v>3.75</v>
      </c>
      <c r="I248" s="265">
        <f t="shared" si="28"/>
        <v>0</v>
      </c>
      <c r="J248" s="41">
        <v>0.05</v>
      </c>
      <c r="K248" s="252">
        <f t="shared" si="29"/>
        <v>0</v>
      </c>
      <c r="N248" s="196"/>
      <c r="Q248" s="10" t="str">
        <f t="shared" si="25"/>
        <v xml:space="preserve"> </v>
      </c>
      <c r="R248" s="10" t="str">
        <f t="shared" si="26"/>
        <v xml:space="preserve"> </v>
      </c>
      <c r="S248" s="10">
        <f>COUNT($R$15:R248)</f>
        <v>0</v>
      </c>
    </row>
    <row r="249" spans="1:19" s="10" customFormat="1" ht="18" customHeight="1" x14ac:dyDescent="0.4">
      <c r="A249" s="17"/>
      <c r="B249" s="42" t="s">
        <v>95</v>
      </c>
      <c r="C249" s="37">
        <v>2001</v>
      </c>
      <c r="D249" s="66"/>
      <c r="E249" s="27">
        <v>1</v>
      </c>
      <c r="F249" s="226">
        <v>17.5</v>
      </c>
      <c r="G249" s="240">
        <f t="shared" si="30"/>
        <v>0</v>
      </c>
      <c r="H249" s="40">
        <v>0.35825074999999995</v>
      </c>
      <c r="I249" s="265">
        <f t="shared" si="28"/>
        <v>0</v>
      </c>
      <c r="J249" s="41">
        <v>0.03</v>
      </c>
      <c r="K249" s="252">
        <f t="shared" si="29"/>
        <v>0</v>
      </c>
      <c r="N249" s="196"/>
      <c r="Q249" s="10" t="str">
        <f t="shared" si="25"/>
        <v xml:space="preserve"> </v>
      </c>
      <c r="R249" s="10" t="str">
        <f t="shared" si="26"/>
        <v xml:space="preserve"> </v>
      </c>
      <c r="S249" s="10">
        <f>COUNT($R$15:R249)</f>
        <v>0</v>
      </c>
    </row>
    <row r="250" spans="1:19" s="10" customFormat="1" ht="18" customHeight="1" x14ac:dyDescent="0.4">
      <c r="A250" s="17"/>
      <c r="B250" s="42" t="s">
        <v>511</v>
      </c>
      <c r="C250" s="37">
        <v>2055</v>
      </c>
      <c r="D250" s="66"/>
      <c r="E250" s="27">
        <v>1</v>
      </c>
      <c r="F250" s="226">
        <v>150</v>
      </c>
      <c r="G250" s="240">
        <f t="shared" si="30"/>
        <v>0</v>
      </c>
      <c r="H250" s="40">
        <v>2.2046199999999998</v>
      </c>
      <c r="I250" s="265">
        <f t="shared" si="28"/>
        <v>0</v>
      </c>
      <c r="J250" s="41">
        <v>0.05</v>
      </c>
      <c r="K250" s="252">
        <f t="shared" si="29"/>
        <v>0</v>
      </c>
      <c r="N250" s="196"/>
      <c r="Q250" s="10" t="str">
        <f t="shared" si="25"/>
        <v xml:space="preserve"> </v>
      </c>
      <c r="R250" s="10" t="str">
        <f t="shared" si="26"/>
        <v xml:space="preserve"> </v>
      </c>
      <c r="S250" s="10">
        <f>COUNT($R$15:R250)</f>
        <v>0</v>
      </c>
    </row>
    <row r="251" spans="1:19" s="10" customFormat="1" ht="18" customHeight="1" x14ac:dyDescent="0.4">
      <c r="A251" s="15"/>
      <c r="B251" s="42" t="s">
        <v>96</v>
      </c>
      <c r="C251" s="37">
        <v>2002</v>
      </c>
      <c r="D251" s="66"/>
      <c r="E251" s="27">
        <v>1</v>
      </c>
      <c r="F251" s="226">
        <v>20</v>
      </c>
      <c r="G251" s="240">
        <f t="shared" si="30"/>
        <v>0</v>
      </c>
      <c r="H251" s="40">
        <v>0.3</v>
      </c>
      <c r="I251" s="265">
        <f t="shared" si="28"/>
        <v>0</v>
      </c>
      <c r="J251" s="41">
        <v>0.06</v>
      </c>
      <c r="K251" s="252">
        <f t="shared" si="29"/>
        <v>0</v>
      </c>
      <c r="N251" s="196"/>
      <c r="Q251" s="10" t="str">
        <f t="shared" si="25"/>
        <v xml:space="preserve"> </v>
      </c>
      <c r="R251" s="10" t="str">
        <f t="shared" si="26"/>
        <v xml:space="preserve"> </v>
      </c>
      <c r="S251" s="10">
        <f>COUNT($R$15:R251)</f>
        <v>0</v>
      </c>
    </row>
    <row r="252" spans="1:19" s="10" customFormat="1" ht="18" customHeight="1" x14ac:dyDescent="0.4">
      <c r="A252" s="15"/>
      <c r="B252" s="42" t="s">
        <v>323</v>
      </c>
      <c r="C252" s="37">
        <v>2003</v>
      </c>
      <c r="D252" s="66"/>
      <c r="E252" s="27">
        <v>1</v>
      </c>
      <c r="F252" s="226">
        <v>27.5</v>
      </c>
      <c r="G252" s="240">
        <f t="shared" si="30"/>
        <v>0</v>
      </c>
      <c r="H252" s="40">
        <v>0.75</v>
      </c>
      <c r="I252" s="265">
        <f t="shared" si="28"/>
        <v>0</v>
      </c>
      <c r="J252" s="41">
        <v>0.12</v>
      </c>
      <c r="K252" s="252">
        <f t="shared" si="29"/>
        <v>0</v>
      </c>
      <c r="N252" s="196"/>
      <c r="Q252" s="10" t="str">
        <f t="shared" si="25"/>
        <v xml:space="preserve"> </v>
      </c>
      <c r="R252" s="10" t="str">
        <f t="shared" si="26"/>
        <v xml:space="preserve"> </v>
      </c>
      <c r="S252" s="10">
        <f>COUNT($R$15:R252)</f>
        <v>0</v>
      </c>
    </row>
    <row r="253" spans="1:19" s="10" customFormat="1" ht="18" customHeight="1" x14ac:dyDescent="0.4">
      <c r="A253" s="15"/>
      <c r="B253" s="42" t="s">
        <v>324</v>
      </c>
      <c r="C253" s="37">
        <v>2004</v>
      </c>
      <c r="D253" s="66"/>
      <c r="E253" s="27">
        <v>1</v>
      </c>
      <c r="F253" s="226">
        <v>29</v>
      </c>
      <c r="G253" s="240">
        <f t="shared" si="30"/>
        <v>0</v>
      </c>
      <c r="H253" s="40">
        <v>0.7</v>
      </c>
      <c r="I253" s="265">
        <f t="shared" si="28"/>
        <v>0</v>
      </c>
      <c r="J253" s="41">
        <v>0.12</v>
      </c>
      <c r="K253" s="252">
        <f t="shared" si="29"/>
        <v>0</v>
      </c>
      <c r="N253" s="196"/>
      <c r="Q253" s="10" t="str">
        <f t="shared" si="25"/>
        <v xml:space="preserve"> </v>
      </c>
      <c r="R253" s="10" t="str">
        <f t="shared" si="26"/>
        <v xml:space="preserve"> </v>
      </c>
      <c r="S253" s="10">
        <f>COUNT($R$15:R253)</f>
        <v>0</v>
      </c>
    </row>
    <row r="254" spans="1:19" s="10" customFormat="1" ht="18" customHeight="1" x14ac:dyDescent="0.4">
      <c r="A254" s="15"/>
      <c r="B254" s="83" t="s">
        <v>97</v>
      </c>
      <c r="C254" s="37">
        <v>2005</v>
      </c>
      <c r="D254" s="66"/>
      <c r="E254" s="27">
        <v>1</v>
      </c>
      <c r="F254" s="226">
        <v>41.25</v>
      </c>
      <c r="G254" s="240">
        <f t="shared" si="30"/>
        <v>0</v>
      </c>
      <c r="H254" s="40">
        <v>1.1499999999999999</v>
      </c>
      <c r="I254" s="265">
        <f t="shared" si="28"/>
        <v>0</v>
      </c>
      <c r="J254" s="41">
        <v>0.18</v>
      </c>
      <c r="K254" s="252">
        <f t="shared" si="29"/>
        <v>0</v>
      </c>
      <c r="N254" s="196"/>
      <c r="Q254" s="10" t="str">
        <f t="shared" si="25"/>
        <v xml:space="preserve"> </v>
      </c>
      <c r="R254" s="10" t="str">
        <f t="shared" si="26"/>
        <v xml:space="preserve"> </v>
      </c>
      <c r="S254" s="10">
        <f>COUNT($R$15:R254)</f>
        <v>0</v>
      </c>
    </row>
    <row r="255" spans="1:19" s="10" customFormat="1" ht="18" customHeight="1" x14ac:dyDescent="0.4">
      <c r="A255" s="15"/>
      <c r="B255" s="83" t="s">
        <v>98</v>
      </c>
      <c r="C255" s="37">
        <v>2107</v>
      </c>
      <c r="D255" s="66"/>
      <c r="E255" s="27">
        <v>1</v>
      </c>
      <c r="F255" s="226">
        <v>65</v>
      </c>
      <c r="G255" s="240">
        <f t="shared" si="30"/>
        <v>0</v>
      </c>
      <c r="H255" s="40">
        <v>1.05</v>
      </c>
      <c r="I255" s="265">
        <f t="shared" si="28"/>
        <v>0</v>
      </c>
      <c r="J255" s="41">
        <v>0.18</v>
      </c>
      <c r="K255" s="252">
        <f t="shared" si="29"/>
        <v>0</v>
      </c>
      <c r="N255" s="196"/>
      <c r="Q255" s="10" t="str">
        <f t="shared" si="25"/>
        <v xml:space="preserve"> </v>
      </c>
      <c r="R255" s="10" t="str">
        <f t="shared" si="26"/>
        <v xml:space="preserve"> </v>
      </c>
      <c r="S255" s="10">
        <f>COUNT($R$15:R255)</f>
        <v>0</v>
      </c>
    </row>
    <row r="256" spans="1:19" s="10" customFormat="1" ht="18" customHeight="1" x14ac:dyDescent="0.4">
      <c r="A256" s="15"/>
      <c r="B256" s="42" t="s">
        <v>99</v>
      </c>
      <c r="C256" s="37">
        <v>2121</v>
      </c>
      <c r="D256" s="66"/>
      <c r="E256" s="27">
        <v>1</v>
      </c>
      <c r="F256" s="226">
        <v>33.130000000000003</v>
      </c>
      <c r="G256" s="240">
        <f t="shared" si="30"/>
        <v>0</v>
      </c>
      <c r="H256" s="40">
        <v>0.65</v>
      </c>
      <c r="I256" s="265">
        <f t="shared" si="28"/>
        <v>0</v>
      </c>
      <c r="J256" s="41">
        <v>0.12</v>
      </c>
      <c r="K256" s="252">
        <f t="shared" si="29"/>
        <v>0</v>
      </c>
      <c r="N256" s="196"/>
      <c r="Q256" s="10" t="str">
        <f t="shared" si="25"/>
        <v xml:space="preserve"> </v>
      </c>
      <c r="R256" s="10" t="str">
        <f t="shared" si="26"/>
        <v xml:space="preserve"> </v>
      </c>
      <c r="S256" s="10">
        <f>COUNT($R$15:R256)</f>
        <v>0</v>
      </c>
    </row>
    <row r="257" spans="1:19" s="10" customFormat="1" ht="18" customHeight="1" x14ac:dyDescent="0.4">
      <c r="A257" s="15"/>
      <c r="B257" s="42" t="s">
        <v>100</v>
      </c>
      <c r="C257" s="37">
        <v>2006</v>
      </c>
      <c r="D257" s="66"/>
      <c r="E257" s="27">
        <v>1</v>
      </c>
      <c r="F257" s="226">
        <v>25</v>
      </c>
      <c r="G257" s="240">
        <f t="shared" si="30"/>
        <v>0</v>
      </c>
      <c r="H257" s="40">
        <v>0.35</v>
      </c>
      <c r="I257" s="265">
        <f t="shared" si="28"/>
        <v>0</v>
      </c>
      <c r="J257" s="41">
        <v>0.06</v>
      </c>
      <c r="K257" s="252">
        <f t="shared" si="29"/>
        <v>0</v>
      </c>
      <c r="N257" s="196"/>
      <c r="Q257" s="10" t="str">
        <f t="shared" si="25"/>
        <v xml:space="preserve"> </v>
      </c>
      <c r="R257" s="10" t="str">
        <f t="shared" si="26"/>
        <v xml:space="preserve"> </v>
      </c>
      <c r="S257" s="10">
        <f>COUNT($R$15:R257)</f>
        <v>0</v>
      </c>
    </row>
    <row r="258" spans="1:19" s="10" customFormat="1" ht="18" customHeight="1" x14ac:dyDescent="0.4">
      <c r="A258" s="15"/>
      <c r="B258" s="42" t="s">
        <v>101</v>
      </c>
      <c r="C258" s="37">
        <v>2213</v>
      </c>
      <c r="D258" s="66"/>
      <c r="E258" s="27">
        <v>1</v>
      </c>
      <c r="F258" s="226">
        <v>37.5</v>
      </c>
      <c r="G258" s="240">
        <f t="shared" si="30"/>
        <v>0</v>
      </c>
      <c r="H258" s="40">
        <v>0.6</v>
      </c>
      <c r="I258" s="265">
        <f t="shared" si="28"/>
        <v>0</v>
      </c>
      <c r="J258" s="41">
        <v>0.12</v>
      </c>
      <c r="K258" s="252">
        <f t="shared" si="29"/>
        <v>0</v>
      </c>
      <c r="N258" s="196"/>
      <c r="Q258" s="10" t="str">
        <f t="shared" si="25"/>
        <v xml:space="preserve"> </v>
      </c>
      <c r="R258" s="10" t="str">
        <f t="shared" si="26"/>
        <v xml:space="preserve"> </v>
      </c>
      <c r="S258" s="10">
        <f>COUNT($R$15:R258)</f>
        <v>0</v>
      </c>
    </row>
    <row r="259" spans="1:19" s="10" customFormat="1" ht="18" customHeight="1" x14ac:dyDescent="0.4">
      <c r="A259" s="15"/>
      <c r="B259" s="42" t="s">
        <v>361</v>
      </c>
      <c r="C259" s="37">
        <v>2013</v>
      </c>
      <c r="D259" s="66"/>
      <c r="E259" s="27">
        <v>1</v>
      </c>
      <c r="F259" s="226">
        <v>37.5</v>
      </c>
      <c r="G259" s="240">
        <f t="shared" si="30"/>
        <v>0</v>
      </c>
      <c r="H259" s="40">
        <v>0.65</v>
      </c>
      <c r="I259" s="265">
        <f t="shared" ref="I259" si="31">H259*D259</f>
        <v>0</v>
      </c>
      <c r="J259" s="41">
        <v>0.12</v>
      </c>
      <c r="K259" s="252">
        <f t="shared" ref="K259" si="32">J259*D259</f>
        <v>0</v>
      </c>
      <c r="N259" s="196"/>
      <c r="Q259" s="10" t="str">
        <f t="shared" si="25"/>
        <v xml:space="preserve"> </v>
      </c>
      <c r="R259" s="10" t="str">
        <f t="shared" si="26"/>
        <v xml:space="preserve"> </v>
      </c>
      <c r="S259" s="10">
        <f>COUNT($R$15:R259)</f>
        <v>0</v>
      </c>
    </row>
    <row r="260" spans="1:19" s="10" customFormat="1" ht="18" customHeight="1" x14ac:dyDescent="0.4">
      <c r="A260" s="15"/>
      <c r="B260" s="42" t="s">
        <v>102</v>
      </c>
      <c r="C260" s="37">
        <v>2215</v>
      </c>
      <c r="D260" s="66"/>
      <c r="E260" s="27">
        <v>1</v>
      </c>
      <c r="F260" s="226">
        <v>37.5</v>
      </c>
      <c r="G260" s="240">
        <f t="shared" si="30"/>
        <v>0</v>
      </c>
      <c r="H260" s="40">
        <v>0.55000000000000004</v>
      </c>
      <c r="I260" s="265">
        <f t="shared" si="28"/>
        <v>0</v>
      </c>
      <c r="J260" s="41">
        <v>0.12</v>
      </c>
      <c r="K260" s="252">
        <f t="shared" si="29"/>
        <v>0</v>
      </c>
      <c r="N260" s="196"/>
      <c r="Q260" s="10" t="str">
        <f t="shared" si="25"/>
        <v xml:space="preserve"> </v>
      </c>
      <c r="R260" s="10" t="str">
        <f t="shared" si="26"/>
        <v xml:space="preserve"> </v>
      </c>
      <c r="S260" s="10">
        <f>COUNT($R$15:R260)</f>
        <v>0</v>
      </c>
    </row>
    <row r="261" spans="1:19" s="10" customFormat="1" ht="18" customHeight="1" x14ac:dyDescent="0.4">
      <c r="A261" s="15"/>
      <c r="B261" s="42" t="s">
        <v>357</v>
      </c>
      <c r="C261" s="37">
        <v>2015</v>
      </c>
      <c r="D261" s="66"/>
      <c r="E261" s="27">
        <v>1</v>
      </c>
      <c r="F261" s="226">
        <v>37.5</v>
      </c>
      <c r="G261" s="240">
        <f t="shared" si="30"/>
        <v>0</v>
      </c>
      <c r="H261" s="40">
        <v>0.5</v>
      </c>
      <c r="I261" s="265">
        <f t="shared" si="28"/>
        <v>0</v>
      </c>
      <c r="J261" s="41">
        <v>0.12</v>
      </c>
      <c r="K261" s="252">
        <f t="shared" si="29"/>
        <v>0</v>
      </c>
      <c r="N261" s="196"/>
      <c r="Q261" s="10" t="str">
        <f t="shared" si="25"/>
        <v xml:space="preserve"> </v>
      </c>
      <c r="R261" s="10" t="str">
        <f t="shared" si="26"/>
        <v xml:space="preserve"> </v>
      </c>
      <c r="S261" s="10">
        <f>COUNT($R$15:R261)</f>
        <v>0</v>
      </c>
    </row>
    <row r="262" spans="1:19" s="10" customFormat="1" ht="18" customHeight="1" x14ac:dyDescent="0.4">
      <c r="A262" s="15"/>
      <c r="B262" s="42" t="s">
        <v>325</v>
      </c>
      <c r="C262" s="37">
        <v>2019</v>
      </c>
      <c r="D262" s="66"/>
      <c r="E262" s="27">
        <v>1</v>
      </c>
      <c r="F262" s="226">
        <v>45</v>
      </c>
      <c r="G262" s="240">
        <f t="shared" si="30"/>
        <v>0</v>
      </c>
      <c r="H262" s="40">
        <v>0.4</v>
      </c>
      <c r="I262" s="265">
        <f t="shared" si="28"/>
        <v>0</v>
      </c>
      <c r="J262" s="41">
        <v>0.12</v>
      </c>
      <c r="K262" s="252">
        <f t="shared" si="29"/>
        <v>0</v>
      </c>
      <c r="N262" s="196"/>
      <c r="Q262" s="10" t="str">
        <f t="shared" si="25"/>
        <v xml:space="preserve"> </v>
      </c>
      <c r="R262" s="10" t="str">
        <f t="shared" si="26"/>
        <v xml:space="preserve"> </v>
      </c>
      <c r="S262" s="10">
        <f>COUNT($R$15:R262)</f>
        <v>0</v>
      </c>
    </row>
    <row r="263" spans="1:19" s="10" customFormat="1" ht="18" customHeight="1" x14ac:dyDescent="0.4">
      <c r="A263" s="15"/>
      <c r="B263" s="42" t="s">
        <v>326</v>
      </c>
      <c r="C263" s="37">
        <v>2219</v>
      </c>
      <c r="D263" s="66"/>
      <c r="E263" s="27">
        <v>1</v>
      </c>
      <c r="F263" s="226">
        <v>37.5</v>
      </c>
      <c r="G263" s="240">
        <f t="shared" si="30"/>
        <v>0</v>
      </c>
      <c r="H263" s="40">
        <v>0.5</v>
      </c>
      <c r="I263" s="265">
        <f t="shared" si="28"/>
        <v>0</v>
      </c>
      <c r="J263" s="41">
        <v>0.12</v>
      </c>
      <c r="K263" s="252">
        <f t="shared" si="29"/>
        <v>0</v>
      </c>
      <c r="N263" s="196"/>
      <c r="Q263" s="10" t="str">
        <f t="shared" si="25"/>
        <v xml:space="preserve"> </v>
      </c>
      <c r="R263" s="10" t="str">
        <f t="shared" si="26"/>
        <v xml:space="preserve"> </v>
      </c>
      <c r="S263" s="10">
        <f>COUNT($R$15:R263)</f>
        <v>0</v>
      </c>
    </row>
    <row r="264" spans="1:19" s="10" customFormat="1" ht="18" customHeight="1" x14ac:dyDescent="0.4">
      <c r="A264" s="15"/>
      <c r="B264" s="42" t="s">
        <v>327</v>
      </c>
      <c r="C264" s="37">
        <v>2017</v>
      </c>
      <c r="D264" s="66"/>
      <c r="E264" s="27">
        <v>1</v>
      </c>
      <c r="F264" s="226">
        <v>30</v>
      </c>
      <c r="G264" s="240">
        <f t="shared" si="30"/>
        <v>0</v>
      </c>
      <c r="H264" s="40">
        <v>0.3968315999999999</v>
      </c>
      <c r="I264" s="265">
        <f t="shared" si="28"/>
        <v>0</v>
      </c>
      <c r="J264" s="41">
        <v>0.12</v>
      </c>
      <c r="K264" s="252">
        <f t="shared" si="29"/>
        <v>0</v>
      </c>
      <c r="N264" s="196"/>
      <c r="Q264" s="10" t="str">
        <f t="shared" si="25"/>
        <v xml:space="preserve"> </v>
      </c>
      <c r="R264" s="10" t="str">
        <f t="shared" si="26"/>
        <v xml:space="preserve"> </v>
      </c>
      <c r="S264" s="10">
        <f>COUNT($R$15:R264)</f>
        <v>0</v>
      </c>
    </row>
    <row r="265" spans="1:19" s="10" customFormat="1" ht="18" customHeight="1" x14ac:dyDescent="0.4">
      <c r="A265" s="15"/>
      <c r="B265" s="42" t="s">
        <v>328</v>
      </c>
      <c r="C265" s="37">
        <v>2117</v>
      </c>
      <c r="D265" s="66"/>
      <c r="E265" s="27">
        <v>1</v>
      </c>
      <c r="F265" s="226">
        <v>30</v>
      </c>
      <c r="G265" s="240">
        <f t="shared" si="30"/>
        <v>0</v>
      </c>
      <c r="H265" s="40">
        <v>0.45</v>
      </c>
      <c r="I265" s="265">
        <f t="shared" si="28"/>
        <v>0</v>
      </c>
      <c r="J265" s="41">
        <v>0.12</v>
      </c>
      <c r="K265" s="252">
        <f t="shared" si="29"/>
        <v>0</v>
      </c>
      <c r="N265" s="196"/>
      <c r="Q265" s="10" t="str">
        <f t="shared" si="25"/>
        <v xml:space="preserve"> </v>
      </c>
      <c r="R265" s="10" t="str">
        <f t="shared" si="26"/>
        <v xml:space="preserve"> </v>
      </c>
      <c r="S265" s="10">
        <f>COUNT($R$15:R265)</f>
        <v>0</v>
      </c>
    </row>
    <row r="266" spans="1:19" s="10" customFormat="1" ht="18" customHeight="1" x14ac:dyDescent="0.4">
      <c r="A266" s="15"/>
      <c r="B266" s="42" t="s">
        <v>329</v>
      </c>
      <c r="C266" s="37">
        <v>2217</v>
      </c>
      <c r="D266" s="66"/>
      <c r="E266" s="27">
        <v>1</v>
      </c>
      <c r="F266" s="226">
        <v>30</v>
      </c>
      <c r="G266" s="240">
        <f t="shared" si="30"/>
        <v>0</v>
      </c>
      <c r="H266" s="40">
        <v>0.45</v>
      </c>
      <c r="I266" s="265">
        <f t="shared" si="28"/>
        <v>0</v>
      </c>
      <c r="J266" s="41">
        <v>0.12</v>
      </c>
      <c r="K266" s="252">
        <f t="shared" si="29"/>
        <v>0</v>
      </c>
      <c r="N266" s="196"/>
      <c r="Q266" s="10" t="str">
        <f t="shared" si="25"/>
        <v xml:space="preserve"> </v>
      </c>
      <c r="R266" s="10" t="str">
        <f t="shared" si="26"/>
        <v xml:space="preserve"> </v>
      </c>
      <c r="S266" s="10">
        <f>COUNT($R$15:R266)</f>
        <v>0</v>
      </c>
    </row>
    <row r="267" spans="1:19" s="10" customFormat="1" ht="18" customHeight="1" x14ac:dyDescent="0.4">
      <c r="A267" s="15"/>
      <c r="B267" s="42" t="s">
        <v>396</v>
      </c>
      <c r="C267" s="37">
        <v>2023</v>
      </c>
      <c r="D267" s="66"/>
      <c r="E267" s="27">
        <v>1</v>
      </c>
      <c r="F267" s="226">
        <v>75</v>
      </c>
      <c r="G267" s="240">
        <f t="shared" si="30"/>
        <v>0</v>
      </c>
      <c r="H267" s="40">
        <v>0.6</v>
      </c>
      <c r="I267" s="265">
        <f t="shared" ref="I267" si="33">H267*D267</f>
        <v>0</v>
      </c>
      <c r="J267" s="41">
        <v>0.2</v>
      </c>
      <c r="K267" s="252">
        <f t="shared" ref="K267" si="34">J267*D267</f>
        <v>0</v>
      </c>
      <c r="N267" s="196"/>
      <c r="Q267" s="10" t="str">
        <f t="shared" si="25"/>
        <v xml:space="preserve"> </v>
      </c>
      <c r="R267" s="10" t="str">
        <f t="shared" si="26"/>
        <v xml:space="preserve"> </v>
      </c>
      <c r="S267" s="10">
        <f>COUNT($R$15:R267)</f>
        <v>0</v>
      </c>
    </row>
    <row r="268" spans="1:19" s="10" customFormat="1" ht="18" customHeight="1" x14ac:dyDescent="0.4">
      <c r="A268" s="15"/>
      <c r="B268" s="42" t="s">
        <v>395</v>
      </c>
      <c r="C268" s="37">
        <v>2123</v>
      </c>
      <c r="D268" s="66"/>
      <c r="E268" s="27">
        <v>1</v>
      </c>
      <c r="F268" s="226">
        <v>62.5</v>
      </c>
      <c r="G268" s="240">
        <f t="shared" si="30"/>
        <v>0</v>
      </c>
      <c r="H268" s="40">
        <v>0.6</v>
      </c>
      <c r="I268" s="265">
        <f t="shared" ref="I268" si="35">H268*D268</f>
        <v>0</v>
      </c>
      <c r="J268" s="41">
        <v>0.2</v>
      </c>
      <c r="K268" s="252">
        <f t="shared" ref="K268" si="36">J268*D268</f>
        <v>0</v>
      </c>
      <c r="N268" s="196"/>
      <c r="Q268" s="10" t="str">
        <f t="shared" si="25"/>
        <v xml:space="preserve"> </v>
      </c>
      <c r="R268" s="10" t="str">
        <f t="shared" si="26"/>
        <v xml:space="preserve"> </v>
      </c>
      <c r="S268" s="10">
        <f>COUNT($R$15:R268)</f>
        <v>0</v>
      </c>
    </row>
    <row r="269" spans="1:19" s="10" customFormat="1" ht="18" customHeight="1" x14ac:dyDescent="0.4">
      <c r="A269" s="15"/>
      <c r="B269" s="42" t="s">
        <v>103</v>
      </c>
      <c r="C269" s="37">
        <v>2110</v>
      </c>
      <c r="D269" s="66"/>
      <c r="E269" s="27">
        <v>1</v>
      </c>
      <c r="F269" s="226">
        <v>27.5</v>
      </c>
      <c r="G269" s="240">
        <f t="shared" si="30"/>
        <v>0</v>
      </c>
      <c r="H269" s="40">
        <v>0.55000000000000004</v>
      </c>
      <c r="I269" s="265">
        <f t="shared" si="28"/>
        <v>0</v>
      </c>
      <c r="J269" s="41">
        <v>0.2</v>
      </c>
      <c r="K269" s="252">
        <f t="shared" si="29"/>
        <v>0</v>
      </c>
      <c r="N269" s="196"/>
      <c r="Q269" s="10" t="str">
        <f t="shared" si="25"/>
        <v xml:space="preserve"> </v>
      </c>
      <c r="R269" s="10" t="str">
        <f t="shared" si="26"/>
        <v xml:space="preserve"> </v>
      </c>
      <c r="S269" s="10">
        <f>COUNT($R$15:R269)</f>
        <v>0</v>
      </c>
    </row>
    <row r="270" spans="1:19" s="10" customFormat="1" ht="18" customHeight="1" x14ac:dyDescent="0.4">
      <c r="A270" s="15"/>
      <c r="B270" s="42" t="s">
        <v>435</v>
      </c>
      <c r="C270" s="37">
        <v>2210</v>
      </c>
      <c r="D270" s="66"/>
      <c r="E270" s="27">
        <v>1</v>
      </c>
      <c r="F270" s="226">
        <v>30</v>
      </c>
      <c r="G270" s="240">
        <f t="shared" si="30"/>
        <v>0</v>
      </c>
      <c r="H270" s="40">
        <v>0.6</v>
      </c>
      <c r="I270" s="265">
        <f t="shared" si="28"/>
        <v>0</v>
      </c>
      <c r="J270" s="41">
        <v>0.2</v>
      </c>
      <c r="K270" s="252">
        <f t="shared" si="29"/>
        <v>0</v>
      </c>
      <c r="N270" s="196"/>
      <c r="Q270" s="10" t="str">
        <f t="shared" si="25"/>
        <v xml:space="preserve"> </v>
      </c>
      <c r="R270" s="10" t="str">
        <f t="shared" si="26"/>
        <v xml:space="preserve"> </v>
      </c>
      <c r="S270" s="10">
        <f>COUNT($R$15:R270)</f>
        <v>0</v>
      </c>
    </row>
    <row r="271" spans="1:19" s="10" customFormat="1" ht="18" customHeight="1" x14ac:dyDescent="0.4">
      <c r="A271" s="15"/>
      <c r="B271" s="190" t="s">
        <v>330</v>
      </c>
      <c r="C271" s="37">
        <v>2011</v>
      </c>
      <c r="D271" s="66"/>
      <c r="E271" s="27">
        <v>1</v>
      </c>
      <c r="F271" s="226">
        <v>25</v>
      </c>
      <c r="G271" s="240">
        <f t="shared" si="30"/>
        <v>0</v>
      </c>
      <c r="H271" s="28">
        <v>0.25</v>
      </c>
      <c r="I271" s="265">
        <f t="shared" si="28"/>
        <v>0</v>
      </c>
      <c r="J271" s="41">
        <v>0.2</v>
      </c>
      <c r="K271" s="252">
        <f t="shared" si="29"/>
        <v>0</v>
      </c>
      <c r="N271" s="196"/>
      <c r="Q271" s="10" t="str">
        <f t="shared" ref="Q271:Q334" si="37">IF(D271&gt;0,S271," ")</f>
        <v xml:space="preserve"> </v>
      </c>
      <c r="R271" s="10" t="str">
        <f t="shared" ref="R271:R334" si="38">IF(D271&gt;0,1," ")</f>
        <v xml:space="preserve"> </v>
      </c>
      <c r="S271" s="10">
        <f>COUNT($R$15:R271)</f>
        <v>0</v>
      </c>
    </row>
    <row r="272" spans="1:19" s="10" customFormat="1" ht="18" customHeight="1" x14ac:dyDescent="0.4">
      <c r="A272" s="15"/>
      <c r="B272" s="190" t="s">
        <v>489</v>
      </c>
      <c r="C272" s="37">
        <v>2052</v>
      </c>
      <c r="D272" s="66"/>
      <c r="E272" s="27">
        <v>1</v>
      </c>
      <c r="F272" s="226">
        <v>87.5</v>
      </c>
      <c r="G272" s="240">
        <f t="shared" si="30"/>
        <v>0</v>
      </c>
      <c r="H272" s="28">
        <v>1.7</v>
      </c>
      <c r="I272" s="265">
        <f t="shared" si="28"/>
        <v>0</v>
      </c>
      <c r="J272" s="41">
        <v>0.12</v>
      </c>
      <c r="K272" s="252">
        <f t="shared" si="29"/>
        <v>0</v>
      </c>
      <c r="N272" s="196"/>
      <c r="Q272" s="10" t="str">
        <f t="shared" si="37"/>
        <v xml:space="preserve"> </v>
      </c>
      <c r="R272" s="10" t="str">
        <f t="shared" si="38"/>
        <v xml:space="preserve"> </v>
      </c>
      <c r="S272" s="10">
        <f>COUNT($R$15:R272)</f>
        <v>0</v>
      </c>
    </row>
    <row r="273" spans="1:19" s="10" customFormat="1" ht="18" customHeight="1" x14ac:dyDescent="0.4">
      <c r="A273" s="15"/>
      <c r="B273" s="230" t="s">
        <v>383</v>
      </c>
      <c r="C273" s="36">
        <v>2152</v>
      </c>
      <c r="D273" s="66"/>
      <c r="E273" s="27">
        <v>1</v>
      </c>
      <c r="F273" s="226">
        <v>100</v>
      </c>
      <c r="G273" s="240">
        <f t="shared" si="30"/>
        <v>0</v>
      </c>
      <c r="H273" s="28">
        <v>1.6</v>
      </c>
      <c r="I273" s="265">
        <f t="shared" ref="I273:I313" si="39">H273*D273</f>
        <v>0</v>
      </c>
      <c r="J273" s="41">
        <v>0.2</v>
      </c>
      <c r="K273" s="252">
        <f t="shared" ref="K273:K313" si="40">J273*D273</f>
        <v>0</v>
      </c>
      <c r="N273" s="196"/>
      <c r="Q273" s="10" t="str">
        <f t="shared" si="37"/>
        <v xml:space="preserve"> </v>
      </c>
      <c r="R273" s="10" t="str">
        <f t="shared" si="38"/>
        <v xml:space="preserve"> </v>
      </c>
      <c r="S273" s="10">
        <f>COUNT($R$15:R273)</f>
        <v>0</v>
      </c>
    </row>
    <row r="274" spans="1:19" s="10" customFormat="1" ht="18" customHeight="1" x14ac:dyDescent="0.4">
      <c r="A274" s="15"/>
      <c r="B274" s="229" t="s">
        <v>384</v>
      </c>
      <c r="C274" s="37">
        <v>2552</v>
      </c>
      <c r="D274" s="66"/>
      <c r="E274" s="27">
        <v>1</v>
      </c>
      <c r="F274" s="226">
        <v>120</v>
      </c>
      <c r="G274" s="240">
        <f t="shared" si="30"/>
        <v>0</v>
      </c>
      <c r="H274" s="40">
        <v>1.75</v>
      </c>
      <c r="I274" s="265">
        <f t="shared" ref="I274" si="41">H274*D274</f>
        <v>0</v>
      </c>
      <c r="J274" s="41">
        <v>0.2</v>
      </c>
      <c r="K274" s="252">
        <f t="shared" ref="K274" si="42">J274*D274</f>
        <v>0</v>
      </c>
      <c r="N274" s="196"/>
      <c r="Q274" s="10" t="str">
        <f t="shared" si="37"/>
        <v xml:space="preserve"> </v>
      </c>
      <c r="R274" s="10" t="str">
        <f t="shared" si="38"/>
        <v xml:space="preserve"> </v>
      </c>
      <c r="S274" s="10">
        <f>COUNT($R$15:R274)</f>
        <v>0</v>
      </c>
    </row>
    <row r="275" spans="1:19" s="10" customFormat="1" ht="18" customHeight="1" x14ac:dyDescent="0.4">
      <c r="A275" s="15"/>
      <c r="B275" s="229" t="s">
        <v>385</v>
      </c>
      <c r="C275" s="37">
        <v>2252</v>
      </c>
      <c r="D275" s="66"/>
      <c r="E275" s="27">
        <v>1</v>
      </c>
      <c r="F275" s="226">
        <v>87.5</v>
      </c>
      <c r="G275" s="240">
        <f t="shared" si="30"/>
        <v>0</v>
      </c>
      <c r="H275" s="40">
        <v>1.45</v>
      </c>
      <c r="I275" s="265">
        <f t="shared" si="39"/>
        <v>0</v>
      </c>
      <c r="J275" s="41">
        <v>0.2</v>
      </c>
      <c r="K275" s="252">
        <f t="shared" si="40"/>
        <v>0</v>
      </c>
      <c r="N275" s="196"/>
      <c r="Q275" s="10" t="str">
        <f t="shared" si="37"/>
        <v xml:space="preserve"> </v>
      </c>
      <c r="R275" s="10" t="str">
        <f t="shared" si="38"/>
        <v xml:space="preserve"> </v>
      </c>
      <c r="S275" s="10">
        <f>COUNT($R$15:R275)</f>
        <v>0</v>
      </c>
    </row>
    <row r="276" spans="1:19" s="10" customFormat="1" ht="18" customHeight="1" x14ac:dyDescent="0.4">
      <c r="A276" s="15"/>
      <c r="B276" s="229" t="s">
        <v>490</v>
      </c>
      <c r="C276" s="37">
        <v>2352</v>
      </c>
      <c r="D276" s="66"/>
      <c r="E276" s="27">
        <v>1</v>
      </c>
      <c r="F276" s="226">
        <v>87.5</v>
      </c>
      <c r="G276" s="240">
        <f t="shared" si="30"/>
        <v>0</v>
      </c>
      <c r="H276" s="40">
        <v>1.35</v>
      </c>
      <c r="I276" s="265">
        <f t="shared" si="39"/>
        <v>0</v>
      </c>
      <c r="J276" s="41">
        <v>0.2</v>
      </c>
      <c r="K276" s="252">
        <f t="shared" si="40"/>
        <v>0</v>
      </c>
      <c r="N276" s="196"/>
      <c r="Q276" s="10" t="str">
        <f t="shared" si="37"/>
        <v xml:space="preserve"> </v>
      </c>
      <c r="R276" s="10" t="str">
        <f t="shared" si="38"/>
        <v xml:space="preserve"> </v>
      </c>
      <c r="S276" s="10">
        <f>COUNT($R$15:R276)</f>
        <v>0</v>
      </c>
    </row>
    <row r="277" spans="1:19" s="10" customFormat="1" ht="18" customHeight="1" x14ac:dyDescent="0.4">
      <c r="A277" s="15"/>
      <c r="B277" s="229" t="s">
        <v>386</v>
      </c>
      <c r="C277" s="37">
        <v>2452</v>
      </c>
      <c r="D277" s="66"/>
      <c r="E277" s="27">
        <v>1</v>
      </c>
      <c r="F277" s="226">
        <v>87.5</v>
      </c>
      <c r="G277" s="240">
        <f t="shared" si="30"/>
        <v>0</v>
      </c>
      <c r="H277" s="40">
        <v>1.45</v>
      </c>
      <c r="I277" s="265">
        <f t="shared" si="39"/>
        <v>0</v>
      </c>
      <c r="J277" s="41">
        <v>0.2</v>
      </c>
      <c r="K277" s="252">
        <f t="shared" si="40"/>
        <v>0</v>
      </c>
      <c r="N277" s="196"/>
      <c r="Q277" s="10" t="str">
        <f t="shared" si="37"/>
        <v xml:space="preserve"> </v>
      </c>
      <c r="R277" s="10" t="str">
        <f t="shared" si="38"/>
        <v xml:space="preserve"> </v>
      </c>
      <c r="S277" s="10">
        <f>COUNT($R$15:R277)</f>
        <v>0</v>
      </c>
    </row>
    <row r="278" spans="1:19" s="10" customFormat="1" ht="18" customHeight="1" x14ac:dyDescent="0.4">
      <c r="A278" s="15"/>
      <c r="B278" s="229" t="s">
        <v>436</v>
      </c>
      <c r="C278" s="37">
        <v>2270</v>
      </c>
      <c r="D278" s="66"/>
      <c r="E278" s="27">
        <v>1</v>
      </c>
      <c r="F278" s="226">
        <v>53.51</v>
      </c>
      <c r="G278" s="240">
        <f t="shared" si="30"/>
        <v>0</v>
      </c>
      <c r="H278" s="40">
        <v>3.35</v>
      </c>
      <c r="I278" s="265">
        <f t="shared" si="39"/>
        <v>0</v>
      </c>
      <c r="J278" s="41">
        <v>0.35</v>
      </c>
      <c r="K278" s="252">
        <f t="shared" si="40"/>
        <v>0</v>
      </c>
      <c r="N278" s="196"/>
      <c r="Q278" s="10" t="str">
        <f t="shared" si="37"/>
        <v xml:space="preserve"> </v>
      </c>
      <c r="R278" s="10" t="str">
        <f t="shared" si="38"/>
        <v xml:space="preserve"> </v>
      </c>
      <c r="S278" s="10">
        <f>COUNT($R$15:R278)</f>
        <v>0</v>
      </c>
    </row>
    <row r="279" spans="1:19" s="10" customFormat="1" ht="18" customHeight="1" x14ac:dyDescent="0.4">
      <c r="A279" s="15"/>
      <c r="B279" s="229" t="s">
        <v>437</v>
      </c>
      <c r="C279" s="37">
        <v>2279</v>
      </c>
      <c r="D279" s="66"/>
      <c r="E279" s="27">
        <v>1</v>
      </c>
      <c r="F279" s="226">
        <v>22.14</v>
      </c>
      <c r="G279" s="240">
        <f t="shared" si="30"/>
        <v>0</v>
      </c>
      <c r="H279" s="40">
        <v>3.25</v>
      </c>
      <c r="I279" s="265">
        <f t="shared" si="39"/>
        <v>0</v>
      </c>
      <c r="J279" s="41">
        <v>0.35</v>
      </c>
      <c r="K279" s="252">
        <f t="shared" si="40"/>
        <v>0</v>
      </c>
      <c r="N279" s="196"/>
      <c r="Q279" s="10" t="str">
        <f t="shared" si="37"/>
        <v xml:space="preserve"> </v>
      </c>
      <c r="R279" s="10" t="str">
        <f t="shared" si="38"/>
        <v xml:space="preserve"> </v>
      </c>
      <c r="S279" s="10">
        <f>COUNT($R$15:R279)</f>
        <v>0</v>
      </c>
    </row>
    <row r="280" spans="1:19" s="10" customFormat="1" ht="18" customHeight="1" x14ac:dyDescent="0.4">
      <c r="A280" s="15"/>
      <c r="B280" s="42" t="s">
        <v>331</v>
      </c>
      <c r="C280" s="37">
        <v>2022</v>
      </c>
      <c r="D280" s="66"/>
      <c r="E280" s="27">
        <v>1</v>
      </c>
      <c r="F280" s="226">
        <v>2.75</v>
      </c>
      <c r="G280" s="240">
        <f t="shared" si="30"/>
        <v>0</v>
      </c>
      <c r="H280" s="40">
        <v>0.05</v>
      </c>
      <c r="I280" s="265">
        <f t="shared" si="39"/>
        <v>0</v>
      </c>
      <c r="J280" s="41">
        <v>0.1</v>
      </c>
      <c r="K280" s="252">
        <f t="shared" si="40"/>
        <v>0</v>
      </c>
      <c r="N280" s="196"/>
      <c r="Q280" s="10" t="str">
        <f t="shared" si="37"/>
        <v xml:space="preserve"> </v>
      </c>
      <c r="R280" s="10" t="str">
        <f t="shared" si="38"/>
        <v xml:space="preserve"> </v>
      </c>
      <c r="S280" s="10">
        <f>COUNT($R$15:R280)</f>
        <v>0</v>
      </c>
    </row>
    <row r="281" spans="1:19" s="10" customFormat="1" ht="18" customHeight="1" thickBot="1" x14ac:dyDescent="0.45">
      <c r="A281" s="18"/>
      <c r="B281" s="38" t="s">
        <v>332</v>
      </c>
      <c r="C281" s="46" t="s">
        <v>104</v>
      </c>
      <c r="D281" s="66"/>
      <c r="E281" s="33">
        <v>1</v>
      </c>
      <c r="F281" s="227">
        <v>3.75</v>
      </c>
      <c r="G281" s="241">
        <f>D281*ROUND(F281*(1-$B$7),2)</f>
        <v>0</v>
      </c>
      <c r="H281" s="43">
        <v>0.05</v>
      </c>
      <c r="I281" s="266">
        <f t="shared" si="39"/>
        <v>0</v>
      </c>
      <c r="J281" s="44">
        <v>7.0000000000000007E-2</v>
      </c>
      <c r="K281" s="253">
        <f t="shared" si="40"/>
        <v>0</v>
      </c>
      <c r="N281" s="196"/>
      <c r="Q281" s="10" t="str">
        <f t="shared" si="37"/>
        <v xml:space="preserve"> </v>
      </c>
      <c r="R281" s="10" t="str">
        <f t="shared" si="38"/>
        <v xml:space="preserve"> </v>
      </c>
      <c r="S281" s="10">
        <f>COUNT($R$15:R281)</f>
        <v>0</v>
      </c>
    </row>
    <row r="282" spans="1:19" s="10" customFormat="1" ht="18" customHeight="1" x14ac:dyDescent="0.4">
      <c r="A282" s="267" t="s">
        <v>163</v>
      </c>
      <c r="B282" s="23" t="s">
        <v>241</v>
      </c>
      <c r="C282" s="24">
        <v>1000</v>
      </c>
      <c r="D282" s="66"/>
      <c r="E282" s="27">
        <v>1</v>
      </c>
      <c r="F282" s="226">
        <v>50</v>
      </c>
      <c r="G282" s="240">
        <f>D282*ROUND(F282*(1-$B$7),2)</f>
        <v>0</v>
      </c>
      <c r="H282" s="40">
        <v>2.9762369999999998</v>
      </c>
      <c r="I282" s="265">
        <f t="shared" si="39"/>
        <v>0</v>
      </c>
      <c r="J282" s="41">
        <v>0.05</v>
      </c>
      <c r="K282" s="252">
        <f t="shared" si="40"/>
        <v>0</v>
      </c>
      <c r="N282" s="196"/>
      <c r="Q282" s="10" t="str">
        <f t="shared" si="37"/>
        <v xml:space="preserve"> </v>
      </c>
      <c r="R282" s="10" t="str">
        <f t="shared" si="38"/>
        <v xml:space="preserve"> </v>
      </c>
      <c r="S282" s="10">
        <f>COUNT($R$15:R282)</f>
        <v>0</v>
      </c>
    </row>
    <row r="283" spans="1:19" s="10" customFormat="1" ht="18" customHeight="1" x14ac:dyDescent="0.4">
      <c r="A283" s="268"/>
      <c r="B283" s="180" t="s">
        <v>242</v>
      </c>
      <c r="C283" s="181">
        <v>1062</v>
      </c>
      <c r="D283" s="66"/>
      <c r="E283" s="27">
        <v>1</v>
      </c>
      <c r="F283" s="226">
        <v>75</v>
      </c>
      <c r="G283" s="240">
        <f>D283*ROUND(F283*(1-$B$7),2)</f>
        <v>0</v>
      </c>
      <c r="H283" s="40">
        <v>2.9762369999999998</v>
      </c>
      <c r="I283" s="265">
        <f t="shared" si="39"/>
        <v>0</v>
      </c>
      <c r="J283" s="41">
        <v>0.05</v>
      </c>
      <c r="K283" s="252">
        <f t="shared" si="40"/>
        <v>0</v>
      </c>
      <c r="N283" s="196"/>
      <c r="Q283" s="10" t="str">
        <f t="shared" si="37"/>
        <v xml:space="preserve"> </v>
      </c>
      <c r="R283" s="10" t="str">
        <f t="shared" si="38"/>
        <v xml:space="preserve"> </v>
      </c>
      <c r="S283" s="10">
        <f>COUNT($R$15:R283)</f>
        <v>0</v>
      </c>
    </row>
    <row r="284" spans="1:19" s="10" customFormat="1" ht="18" customHeight="1" thickBot="1" x14ac:dyDescent="0.45">
      <c r="A284" s="269"/>
      <c r="B284" s="182" t="s">
        <v>259</v>
      </c>
      <c r="C284" s="183">
        <v>1061</v>
      </c>
      <c r="D284" s="66"/>
      <c r="E284" s="27">
        <v>1</v>
      </c>
      <c r="F284" s="226">
        <v>75</v>
      </c>
      <c r="G284" s="240">
        <f t="shared" ref="G284:G307" si="43">D284*ROUND(F284*(1-$B$7),2)</f>
        <v>0</v>
      </c>
      <c r="H284" s="40">
        <v>2.98</v>
      </c>
      <c r="I284" s="265">
        <f t="shared" si="39"/>
        <v>0</v>
      </c>
      <c r="J284" s="41">
        <v>0.05</v>
      </c>
      <c r="K284" s="252">
        <f t="shared" si="40"/>
        <v>0</v>
      </c>
      <c r="N284" s="196"/>
      <c r="Q284" s="10" t="str">
        <f t="shared" si="37"/>
        <v xml:space="preserve"> </v>
      </c>
      <c r="R284" s="10" t="str">
        <f t="shared" si="38"/>
        <v xml:space="preserve"> </v>
      </c>
      <c r="S284" s="10">
        <f>COUNT($R$15:R284)</f>
        <v>0</v>
      </c>
    </row>
    <row r="285" spans="1:19" s="10" customFormat="1" ht="18" customHeight="1" x14ac:dyDescent="0.4">
      <c r="A285" s="15"/>
      <c r="B285" s="42" t="s">
        <v>105</v>
      </c>
      <c r="C285" s="37">
        <v>1001</v>
      </c>
      <c r="D285" s="66"/>
      <c r="E285" s="27">
        <v>1</v>
      </c>
      <c r="F285" s="226">
        <v>12.5</v>
      </c>
      <c r="G285" s="240">
        <f t="shared" si="43"/>
        <v>0</v>
      </c>
      <c r="H285" s="40">
        <v>0.3</v>
      </c>
      <c r="I285" s="265">
        <f t="shared" si="39"/>
        <v>0</v>
      </c>
      <c r="J285" s="41">
        <v>0.03</v>
      </c>
      <c r="K285" s="252">
        <f t="shared" si="40"/>
        <v>0</v>
      </c>
      <c r="N285" s="196"/>
      <c r="Q285" s="10" t="str">
        <f t="shared" si="37"/>
        <v xml:space="preserve"> </v>
      </c>
      <c r="R285" s="10" t="str">
        <f t="shared" si="38"/>
        <v xml:space="preserve"> </v>
      </c>
      <c r="S285" s="10">
        <f>COUNT($R$15:R285)</f>
        <v>0</v>
      </c>
    </row>
    <row r="286" spans="1:19" s="10" customFormat="1" ht="18" customHeight="1" x14ac:dyDescent="0.4">
      <c r="A286" s="15"/>
      <c r="B286" s="42" t="s">
        <v>512</v>
      </c>
      <c r="C286" s="37">
        <v>1055</v>
      </c>
      <c r="D286" s="66"/>
      <c r="E286" s="27">
        <v>1</v>
      </c>
      <c r="F286" s="226">
        <v>150</v>
      </c>
      <c r="G286" s="240">
        <f t="shared" si="43"/>
        <v>0</v>
      </c>
      <c r="H286" s="40">
        <v>2.85</v>
      </c>
      <c r="I286" s="265">
        <f t="shared" si="39"/>
        <v>0</v>
      </c>
      <c r="J286" s="41">
        <v>0.05</v>
      </c>
      <c r="K286" s="252">
        <f t="shared" si="40"/>
        <v>0</v>
      </c>
      <c r="N286" s="196"/>
      <c r="Q286" s="10" t="str">
        <f t="shared" si="37"/>
        <v xml:space="preserve"> </v>
      </c>
      <c r="R286" s="10" t="str">
        <f t="shared" si="38"/>
        <v xml:space="preserve"> </v>
      </c>
      <c r="S286" s="10">
        <f>COUNT($R$15:R286)</f>
        <v>0</v>
      </c>
    </row>
    <row r="287" spans="1:19" s="10" customFormat="1" ht="18" customHeight="1" x14ac:dyDescent="0.4">
      <c r="A287" s="15"/>
      <c r="B287" s="42" t="s">
        <v>106</v>
      </c>
      <c r="C287" s="37">
        <v>1002</v>
      </c>
      <c r="D287" s="66"/>
      <c r="E287" s="27">
        <v>1</v>
      </c>
      <c r="F287" s="226">
        <v>15</v>
      </c>
      <c r="G287" s="240">
        <f t="shared" si="43"/>
        <v>0</v>
      </c>
      <c r="H287" s="40">
        <v>0.3</v>
      </c>
      <c r="I287" s="265">
        <f t="shared" si="39"/>
        <v>0</v>
      </c>
      <c r="J287" s="41">
        <v>0.06</v>
      </c>
      <c r="K287" s="252">
        <f t="shared" si="40"/>
        <v>0</v>
      </c>
      <c r="N287" s="196"/>
      <c r="Q287" s="10" t="str">
        <f t="shared" si="37"/>
        <v xml:space="preserve"> </v>
      </c>
      <c r="R287" s="10" t="str">
        <f t="shared" si="38"/>
        <v xml:space="preserve"> </v>
      </c>
      <c r="S287" s="10">
        <f>COUNT($R$15:R287)</f>
        <v>0</v>
      </c>
    </row>
    <row r="288" spans="1:19" s="10" customFormat="1" ht="18" customHeight="1" x14ac:dyDescent="0.4">
      <c r="A288" s="15"/>
      <c r="B288" s="42" t="s">
        <v>333</v>
      </c>
      <c r="C288" s="37">
        <v>1003</v>
      </c>
      <c r="D288" s="66"/>
      <c r="E288" s="27">
        <v>1</v>
      </c>
      <c r="F288" s="226">
        <v>22.5</v>
      </c>
      <c r="G288" s="240">
        <f t="shared" si="43"/>
        <v>0</v>
      </c>
      <c r="H288" s="40">
        <v>0.7</v>
      </c>
      <c r="I288" s="265">
        <f t="shared" si="39"/>
        <v>0</v>
      </c>
      <c r="J288" s="41">
        <v>0.12</v>
      </c>
      <c r="K288" s="252">
        <f t="shared" si="40"/>
        <v>0</v>
      </c>
      <c r="N288" s="196"/>
      <c r="Q288" s="10" t="str">
        <f t="shared" si="37"/>
        <v xml:space="preserve"> </v>
      </c>
      <c r="R288" s="10" t="str">
        <f t="shared" si="38"/>
        <v xml:space="preserve"> </v>
      </c>
      <c r="S288" s="10">
        <f>COUNT($R$15:R288)</f>
        <v>0</v>
      </c>
    </row>
    <row r="289" spans="1:19" s="10" customFormat="1" ht="18" customHeight="1" x14ac:dyDescent="0.4">
      <c r="A289" s="15"/>
      <c r="B289" s="42" t="s">
        <v>334</v>
      </c>
      <c r="C289" s="37">
        <v>1004</v>
      </c>
      <c r="D289" s="66"/>
      <c r="E289" s="27">
        <v>1</v>
      </c>
      <c r="F289" s="226">
        <v>32.5</v>
      </c>
      <c r="G289" s="240">
        <f t="shared" si="43"/>
        <v>0</v>
      </c>
      <c r="H289" s="40">
        <v>0.65</v>
      </c>
      <c r="I289" s="265">
        <f t="shared" si="39"/>
        <v>0</v>
      </c>
      <c r="J289" s="41">
        <v>0.12</v>
      </c>
      <c r="K289" s="252">
        <f t="shared" si="40"/>
        <v>0</v>
      </c>
      <c r="N289" s="196"/>
      <c r="Q289" s="10" t="str">
        <f t="shared" si="37"/>
        <v xml:space="preserve"> </v>
      </c>
      <c r="R289" s="10" t="str">
        <f t="shared" si="38"/>
        <v xml:space="preserve"> </v>
      </c>
      <c r="S289" s="10">
        <f>COUNT($R$15:R289)</f>
        <v>0</v>
      </c>
    </row>
    <row r="290" spans="1:19" s="10" customFormat="1" ht="18" customHeight="1" x14ac:dyDescent="0.4">
      <c r="A290" s="15"/>
      <c r="B290" s="42" t="s">
        <v>107</v>
      </c>
      <c r="C290" s="37">
        <v>1005</v>
      </c>
      <c r="D290" s="66"/>
      <c r="E290" s="27">
        <v>1</v>
      </c>
      <c r="F290" s="226">
        <v>30.63</v>
      </c>
      <c r="G290" s="240">
        <f t="shared" si="43"/>
        <v>0</v>
      </c>
      <c r="H290" s="40">
        <v>1</v>
      </c>
      <c r="I290" s="265">
        <f t="shared" si="39"/>
        <v>0</v>
      </c>
      <c r="J290" s="41">
        <v>0.18</v>
      </c>
      <c r="K290" s="252">
        <f t="shared" si="40"/>
        <v>0</v>
      </c>
      <c r="N290" s="196"/>
      <c r="Q290" s="10" t="str">
        <f t="shared" si="37"/>
        <v xml:space="preserve"> </v>
      </c>
      <c r="R290" s="10" t="str">
        <f t="shared" si="38"/>
        <v xml:space="preserve"> </v>
      </c>
      <c r="S290" s="10">
        <f>COUNT($R$15:R290)</f>
        <v>0</v>
      </c>
    </row>
    <row r="291" spans="1:19" s="10" customFormat="1" ht="18" customHeight="1" x14ac:dyDescent="0.4">
      <c r="A291" s="15"/>
      <c r="B291" s="42" t="s">
        <v>108</v>
      </c>
      <c r="C291" s="37">
        <v>1006</v>
      </c>
      <c r="D291" s="66"/>
      <c r="E291" s="27">
        <v>1</v>
      </c>
      <c r="F291" s="226">
        <v>32.5</v>
      </c>
      <c r="G291" s="240">
        <f t="shared" si="43"/>
        <v>0</v>
      </c>
      <c r="H291" s="40">
        <v>0.35</v>
      </c>
      <c r="I291" s="265">
        <f t="shared" si="39"/>
        <v>0</v>
      </c>
      <c r="J291" s="41">
        <v>0.06</v>
      </c>
      <c r="K291" s="252">
        <f t="shared" si="40"/>
        <v>0</v>
      </c>
      <c r="N291" s="196"/>
      <c r="Q291" s="10" t="str">
        <f t="shared" si="37"/>
        <v xml:space="preserve"> </v>
      </c>
      <c r="R291" s="10" t="str">
        <f t="shared" si="38"/>
        <v xml:space="preserve"> </v>
      </c>
      <c r="S291" s="10">
        <f>COUNT($R$15:R291)</f>
        <v>0</v>
      </c>
    </row>
    <row r="292" spans="1:19" s="10" customFormat="1" ht="18" customHeight="1" x14ac:dyDescent="0.4">
      <c r="A292" s="15"/>
      <c r="B292" s="42" t="s">
        <v>109</v>
      </c>
      <c r="C292" s="37">
        <v>1113</v>
      </c>
      <c r="D292" s="66"/>
      <c r="E292" s="27">
        <v>1</v>
      </c>
      <c r="F292" s="226">
        <v>30</v>
      </c>
      <c r="G292" s="240">
        <f t="shared" si="43"/>
        <v>0</v>
      </c>
      <c r="H292" s="40">
        <v>0.45</v>
      </c>
      <c r="I292" s="265">
        <f t="shared" si="39"/>
        <v>0</v>
      </c>
      <c r="J292" s="41">
        <v>0.12</v>
      </c>
      <c r="K292" s="252">
        <f t="shared" si="40"/>
        <v>0</v>
      </c>
      <c r="N292" s="196"/>
      <c r="Q292" s="10" t="str">
        <f t="shared" si="37"/>
        <v xml:space="preserve"> </v>
      </c>
      <c r="R292" s="10" t="str">
        <f t="shared" si="38"/>
        <v xml:space="preserve"> </v>
      </c>
      <c r="S292" s="10">
        <f>COUNT($R$15:R292)</f>
        <v>0</v>
      </c>
    </row>
    <row r="293" spans="1:19" s="10" customFormat="1" ht="18" customHeight="1" x14ac:dyDescent="0.4">
      <c r="A293" s="15"/>
      <c r="B293" s="42" t="s">
        <v>362</v>
      </c>
      <c r="C293" s="37">
        <v>1013</v>
      </c>
      <c r="D293" s="66"/>
      <c r="E293" s="27">
        <v>1</v>
      </c>
      <c r="F293" s="226">
        <v>32.5</v>
      </c>
      <c r="G293" s="240">
        <f t="shared" si="43"/>
        <v>0</v>
      </c>
      <c r="H293" s="40">
        <v>0.5</v>
      </c>
      <c r="I293" s="265">
        <f t="shared" ref="I293" si="44">H293*D293</f>
        <v>0</v>
      </c>
      <c r="J293" s="41">
        <v>0.12</v>
      </c>
      <c r="K293" s="252">
        <f t="shared" ref="K293" si="45">J293*D293</f>
        <v>0</v>
      </c>
      <c r="N293" s="196"/>
      <c r="Q293" s="10" t="str">
        <f t="shared" si="37"/>
        <v xml:space="preserve"> </v>
      </c>
      <c r="R293" s="10" t="str">
        <f t="shared" si="38"/>
        <v xml:space="preserve"> </v>
      </c>
      <c r="S293" s="10">
        <f>COUNT($R$15:R293)</f>
        <v>0</v>
      </c>
    </row>
    <row r="294" spans="1:19" s="10" customFormat="1" ht="18" customHeight="1" x14ac:dyDescent="0.4">
      <c r="A294" s="15"/>
      <c r="B294" s="42" t="s">
        <v>110</v>
      </c>
      <c r="C294" s="37">
        <v>1115</v>
      </c>
      <c r="D294" s="66"/>
      <c r="E294" s="27">
        <v>1</v>
      </c>
      <c r="F294" s="226">
        <v>32.5</v>
      </c>
      <c r="G294" s="240">
        <f t="shared" si="43"/>
        <v>0</v>
      </c>
      <c r="H294" s="40">
        <v>0.45</v>
      </c>
      <c r="I294" s="265">
        <f t="shared" si="39"/>
        <v>0</v>
      </c>
      <c r="J294" s="41">
        <v>0.12</v>
      </c>
      <c r="K294" s="252">
        <f t="shared" si="40"/>
        <v>0</v>
      </c>
      <c r="N294" s="196"/>
      <c r="Q294" s="10" t="str">
        <f t="shared" si="37"/>
        <v xml:space="preserve"> </v>
      </c>
      <c r="R294" s="10" t="str">
        <f t="shared" si="38"/>
        <v xml:space="preserve"> </v>
      </c>
      <c r="S294" s="10">
        <f>COUNT($R$15:R294)</f>
        <v>0</v>
      </c>
    </row>
    <row r="295" spans="1:19" s="10" customFormat="1" ht="18" customHeight="1" x14ac:dyDescent="0.4">
      <c r="A295" s="15"/>
      <c r="B295" s="42" t="s">
        <v>358</v>
      </c>
      <c r="C295" s="37">
        <v>1015</v>
      </c>
      <c r="D295" s="66"/>
      <c r="E295" s="27">
        <v>1</v>
      </c>
      <c r="F295" s="226">
        <v>32.5</v>
      </c>
      <c r="G295" s="240">
        <f t="shared" si="43"/>
        <v>0</v>
      </c>
      <c r="H295" s="40">
        <v>0.45</v>
      </c>
      <c r="I295" s="265">
        <f t="shared" si="39"/>
        <v>0</v>
      </c>
      <c r="J295" s="41">
        <v>0.12</v>
      </c>
      <c r="K295" s="252">
        <f t="shared" si="40"/>
        <v>0</v>
      </c>
      <c r="N295" s="196"/>
      <c r="Q295" s="10" t="str">
        <f t="shared" si="37"/>
        <v xml:space="preserve"> </v>
      </c>
      <c r="R295" s="10" t="str">
        <f t="shared" si="38"/>
        <v xml:space="preserve"> </v>
      </c>
      <c r="S295" s="10">
        <f>COUNT($R$15:R295)</f>
        <v>0</v>
      </c>
    </row>
    <row r="296" spans="1:19" s="10" customFormat="1" ht="18" customHeight="1" x14ac:dyDescent="0.4">
      <c r="A296" s="15"/>
      <c r="B296" s="42" t="s">
        <v>335</v>
      </c>
      <c r="C296" s="37">
        <v>1019</v>
      </c>
      <c r="D296" s="66"/>
      <c r="E296" s="27">
        <v>1</v>
      </c>
      <c r="F296" s="226">
        <v>27.5</v>
      </c>
      <c r="G296" s="240">
        <f t="shared" si="43"/>
        <v>0</v>
      </c>
      <c r="H296" s="40">
        <v>0.4</v>
      </c>
      <c r="I296" s="265">
        <f t="shared" si="39"/>
        <v>0</v>
      </c>
      <c r="J296" s="41">
        <v>0.12</v>
      </c>
      <c r="K296" s="252">
        <f t="shared" si="40"/>
        <v>0</v>
      </c>
      <c r="N296" s="196"/>
      <c r="Q296" s="10" t="str">
        <f t="shared" si="37"/>
        <v xml:space="preserve"> </v>
      </c>
      <c r="R296" s="10" t="str">
        <f t="shared" si="38"/>
        <v xml:space="preserve"> </v>
      </c>
      <c r="S296" s="10">
        <f>COUNT($R$15:R296)</f>
        <v>0</v>
      </c>
    </row>
    <row r="297" spans="1:19" s="10" customFormat="1" ht="18" customHeight="1" x14ac:dyDescent="0.4">
      <c r="A297" s="15"/>
      <c r="B297" s="42" t="s">
        <v>336</v>
      </c>
      <c r="C297" s="37">
        <v>1119</v>
      </c>
      <c r="D297" s="66"/>
      <c r="E297" s="27">
        <v>1</v>
      </c>
      <c r="F297" s="226">
        <v>27.5</v>
      </c>
      <c r="G297" s="240">
        <f t="shared" si="43"/>
        <v>0</v>
      </c>
      <c r="H297" s="40">
        <v>0.4</v>
      </c>
      <c r="I297" s="265">
        <f t="shared" si="39"/>
        <v>0</v>
      </c>
      <c r="J297" s="41">
        <v>0.12</v>
      </c>
      <c r="K297" s="252">
        <f t="shared" si="40"/>
        <v>0</v>
      </c>
      <c r="N297" s="196"/>
      <c r="Q297" s="10" t="str">
        <f t="shared" si="37"/>
        <v xml:space="preserve"> </v>
      </c>
      <c r="R297" s="10" t="str">
        <f t="shared" si="38"/>
        <v xml:space="preserve"> </v>
      </c>
      <c r="S297" s="10">
        <f>COUNT($R$15:R297)</f>
        <v>0</v>
      </c>
    </row>
    <row r="298" spans="1:19" s="10" customFormat="1" ht="18" customHeight="1" x14ac:dyDescent="0.4">
      <c r="A298" s="15"/>
      <c r="B298" s="42" t="s">
        <v>337</v>
      </c>
      <c r="C298" s="37">
        <v>1017</v>
      </c>
      <c r="D298" s="66"/>
      <c r="E298" s="27">
        <v>1</v>
      </c>
      <c r="F298" s="226">
        <v>27.5</v>
      </c>
      <c r="G298" s="240">
        <f t="shared" si="43"/>
        <v>0</v>
      </c>
      <c r="H298" s="40">
        <v>0.4</v>
      </c>
      <c r="I298" s="265">
        <f t="shared" si="39"/>
        <v>0</v>
      </c>
      <c r="J298" s="41">
        <v>0.12</v>
      </c>
      <c r="K298" s="252">
        <f t="shared" si="40"/>
        <v>0</v>
      </c>
      <c r="N298" s="196"/>
      <c r="Q298" s="10" t="str">
        <f t="shared" si="37"/>
        <v xml:space="preserve"> </v>
      </c>
      <c r="R298" s="10" t="str">
        <f t="shared" si="38"/>
        <v xml:space="preserve"> </v>
      </c>
      <c r="S298" s="10">
        <f>COUNT($R$15:R298)</f>
        <v>0</v>
      </c>
    </row>
    <row r="299" spans="1:19" s="10" customFormat="1" ht="18" customHeight="1" x14ac:dyDescent="0.4">
      <c r="A299" s="15"/>
      <c r="B299" s="42" t="s">
        <v>338</v>
      </c>
      <c r="C299" s="37">
        <v>1117</v>
      </c>
      <c r="D299" s="66"/>
      <c r="E299" s="27">
        <v>1</v>
      </c>
      <c r="F299" s="226">
        <v>32.5</v>
      </c>
      <c r="G299" s="240">
        <f t="shared" si="43"/>
        <v>0</v>
      </c>
      <c r="H299" s="40">
        <v>0.4</v>
      </c>
      <c r="I299" s="265">
        <f t="shared" si="39"/>
        <v>0</v>
      </c>
      <c r="J299" s="41">
        <v>0.12</v>
      </c>
      <c r="K299" s="252">
        <f t="shared" si="40"/>
        <v>0</v>
      </c>
      <c r="N299" s="196"/>
      <c r="Q299" s="10" t="str">
        <f t="shared" si="37"/>
        <v xml:space="preserve"> </v>
      </c>
      <c r="R299" s="10" t="str">
        <f t="shared" si="38"/>
        <v xml:space="preserve"> </v>
      </c>
      <c r="S299" s="10">
        <f>COUNT($R$15:R299)</f>
        <v>0</v>
      </c>
    </row>
    <row r="300" spans="1:19" ht="18" customHeight="1" x14ac:dyDescent="0.4">
      <c r="A300" s="15"/>
      <c r="B300" s="42" t="s">
        <v>393</v>
      </c>
      <c r="C300" s="37">
        <v>1023</v>
      </c>
      <c r="D300" s="66"/>
      <c r="E300" s="27">
        <v>1</v>
      </c>
      <c r="F300" s="226">
        <v>55</v>
      </c>
      <c r="G300" s="240">
        <f t="shared" si="43"/>
        <v>0</v>
      </c>
      <c r="H300" s="40">
        <v>0.65</v>
      </c>
      <c r="I300" s="265">
        <f t="shared" si="39"/>
        <v>0</v>
      </c>
      <c r="J300" s="41">
        <v>0.2</v>
      </c>
      <c r="K300" s="252">
        <f t="shared" si="40"/>
        <v>0</v>
      </c>
      <c r="L300" s="10"/>
      <c r="M300" s="10"/>
      <c r="N300" s="196"/>
      <c r="Q300" s="10" t="str">
        <f t="shared" si="37"/>
        <v xml:space="preserve"> </v>
      </c>
      <c r="R300" s="10" t="str">
        <f t="shared" si="38"/>
        <v xml:space="preserve"> </v>
      </c>
      <c r="S300" s="10">
        <f>COUNT($R$15:R300)</f>
        <v>0</v>
      </c>
    </row>
    <row r="301" spans="1:19" ht="18" customHeight="1" x14ac:dyDescent="0.4">
      <c r="A301" s="15"/>
      <c r="B301" s="42" t="s">
        <v>394</v>
      </c>
      <c r="C301" s="37">
        <v>1123</v>
      </c>
      <c r="D301" s="66"/>
      <c r="E301" s="27">
        <v>1</v>
      </c>
      <c r="F301" s="226">
        <v>50</v>
      </c>
      <c r="G301" s="240">
        <f t="shared" si="43"/>
        <v>0</v>
      </c>
      <c r="H301" s="40">
        <v>0.6</v>
      </c>
      <c r="I301" s="265">
        <f t="shared" ref="I301" si="46">H301*D301</f>
        <v>0</v>
      </c>
      <c r="J301" s="41">
        <v>0.2</v>
      </c>
      <c r="K301" s="252">
        <f t="shared" ref="K301" si="47">J301*D301</f>
        <v>0</v>
      </c>
      <c r="L301" s="10"/>
      <c r="M301" s="10"/>
      <c r="N301" s="196"/>
      <c r="Q301" s="10" t="str">
        <f t="shared" si="37"/>
        <v xml:space="preserve"> </v>
      </c>
      <c r="R301" s="10" t="str">
        <f t="shared" si="38"/>
        <v xml:space="preserve"> </v>
      </c>
      <c r="S301" s="10">
        <f>COUNT($R$15:R301)</f>
        <v>0</v>
      </c>
    </row>
    <row r="302" spans="1:19" ht="18" customHeight="1" x14ac:dyDescent="0.4">
      <c r="A302" s="15"/>
      <c r="B302" s="42" t="s">
        <v>491</v>
      </c>
      <c r="C302" s="37">
        <v>1052</v>
      </c>
      <c r="D302" s="66"/>
      <c r="E302" s="27">
        <v>1</v>
      </c>
      <c r="F302" s="226">
        <v>87.5</v>
      </c>
      <c r="G302" s="240">
        <f t="shared" si="43"/>
        <v>0</v>
      </c>
      <c r="H302" s="40">
        <v>1.25</v>
      </c>
      <c r="I302" s="265">
        <f t="shared" si="39"/>
        <v>0</v>
      </c>
      <c r="J302" s="41">
        <v>0.12</v>
      </c>
      <c r="K302" s="252">
        <f t="shared" si="40"/>
        <v>0</v>
      </c>
      <c r="L302" s="10"/>
      <c r="M302" s="10"/>
      <c r="N302" s="196"/>
      <c r="Q302" s="10" t="str">
        <f t="shared" si="37"/>
        <v xml:space="preserve"> </v>
      </c>
      <c r="R302" s="10" t="str">
        <f t="shared" si="38"/>
        <v xml:space="preserve"> </v>
      </c>
      <c r="S302" s="10">
        <f>COUNT($R$15:R302)</f>
        <v>0</v>
      </c>
    </row>
    <row r="303" spans="1:19" ht="18" customHeight="1" x14ac:dyDescent="0.4">
      <c r="A303" s="15"/>
      <c r="B303" s="229" t="s">
        <v>387</v>
      </c>
      <c r="C303" s="37">
        <v>1152</v>
      </c>
      <c r="D303" s="66"/>
      <c r="E303" s="27">
        <v>1</v>
      </c>
      <c r="F303" s="226">
        <v>62.5</v>
      </c>
      <c r="G303" s="240">
        <f t="shared" si="43"/>
        <v>0</v>
      </c>
      <c r="H303" s="40">
        <v>1.3</v>
      </c>
      <c r="I303" s="265">
        <f t="shared" si="39"/>
        <v>0</v>
      </c>
      <c r="J303" s="41">
        <v>0.2</v>
      </c>
      <c r="K303" s="252">
        <f t="shared" si="40"/>
        <v>0</v>
      </c>
      <c r="L303" s="10"/>
      <c r="M303" s="10"/>
      <c r="N303" s="196"/>
      <c r="Q303" s="10" t="str">
        <f t="shared" si="37"/>
        <v xml:space="preserve"> </v>
      </c>
      <c r="R303" s="10" t="str">
        <f t="shared" si="38"/>
        <v xml:space="preserve"> </v>
      </c>
      <c r="S303" s="10">
        <f>COUNT($R$15:R303)</f>
        <v>0</v>
      </c>
    </row>
    <row r="304" spans="1:19" ht="18" customHeight="1" x14ac:dyDescent="0.4">
      <c r="A304" s="15"/>
      <c r="B304" s="229" t="s">
        <v>388</v>
      </c>
      <c r="C304" s="37">
        <v>1552</v>
      </c>
      <c r="D304" s="66"/>
      <c r="E304" s="27">
        <v>1</v>
      </c>
      <c r="F304" s="226">
        <v>75</v>
      </c>
      <c r="G304" s="240">
        <f t="shared" si="43"/>
        <v>0</v>
      </c>
      <c r="H304" s="40">
        <v>1.45</v>
      </c>
      <c r="I304" s="265">
        <f t="shared" ref="I304" si="48">H304*D304</f>
        <v>0</v>
      </c>
      <c r="J304" s="41">
        <v>0.2</v>
      </c>
      <c r="K304" s="252">
        <f t="shared" ref="K304" si="49">J304*D304</f>
        <v>0</v>
      </c>
      <c r="L304" s="10"/>
      <c r="M304" s="10"/>
      <c r="N304" s="196"/>
      <c r="Q304" s="10" t="str">
        <f t="shared" si="37"/>
        <v xml:space="preserve"> </v>
      </c>
      <c r="R304" s="10" t="str">
        <f t="shared" si="38"/>
        <v xml:space="preserve"> </v>
      </c>
      <c r="S304" s="10">
        <f>COUNT($R$15:R304)</f>
        <v>0</v>
      </c>
    </row>
    <row r="305" spans="1:19" ht="18" customHeight="1" x14ac:dyDescent="0.4">
      <c r="A305" s="15"/>
      <c r="B305" s="229" t="s">
        <v>389</v>
      </c>
      <c r="C305" s="37">
        <v>1252</v>
      </c>
      <c r="D305" s="66"/>
      <c r="E305" s="27">
        <v>1</v>
      </c>
      <c r="F305" s="226">
        <v>55</v>
      </c>
      <c r="G305" s="240">
        <f t="shared" si="43"/>
        <v>0</v>
      </c>
      <c r="H305" s="40">
        <v>1.1000000000000001</v>
      </c>
      <c r="I305" s="265">
        <f t="shared" si="39"/>
        <v>0</v>
      </c>
      <c r="J305" s="41">
        <v>0.2</v>
      </c>
      <c r="K305" s="252">
        <f t="shared" si="40"/>
        <v>0</v>
      </c>
      <c r="L305" s="10"/>
      <c r="M305" s="10"/>
      <c r="N305" s="196"/>
      <c r="Q305" s="10" t="str">
        <f t="shared" si="37"/>
        <v xml:space="preserve"> </v>
      </c>
      <c r="R305" s="10" t="str">
        <f t="shared" si="38"/>
        <v xml:space="preserve"> </v>
      </c>
      <c r="S305" s="10">
        <f>COUNT($R$15:R305)</f>
        <v>0</v>
      </c>
    </row>
    <row r="306" spans="1:19" ht="18" customHeight="1" x14ac:dyDescent="0.4">
      <c r="A306" s="15"/>
      <c r="B306" s="42" t="s">
        <v>492</v>
      </c>
      <c r="C306" s="37">
        <v>1352</v>
      </c>
      <c r="D306" s="66"/>
      <c r="E306" s="27">
        <v>1</v>
      </c>
      <c r="F306" s="226">
        <v>62.5</v>
      </c>
      <c r="G306" s="240">
        <f t="shared" si="43"/>
        <v>0</v>
      </c>
      <c r="H306" s="40">
        <v>0.95</v>
      </c>
      <c r="I306" s="265">
        <f t="shared" si="39"/>
        <v>0</v>
      </c>
      <c r="J306" s="41">
        <v>0.12</v>
      </c>
      <c r="K306" s="252">
        <f t="shared" si="40"/>
        <v>0</v>
      </c>
      <c r="L306" s="10"/>
      <c r="M306" s="10"/>
      <c r="N306" s="196"/>
      <c r="Q306" s="10" t="str">
        <f t="shared" si="37"/>
        <v xml:space="preserve"> </v>
      </c>
      <c r="R306" s="10" t="str">
        <f t="shared" si="38"/>
        <v xml:space="preserve"> </v>
      </c>
      <c r="S306" s="10">
        <f>COUNT($R$15:R306)</f>
        <v>0</v>
      </c>
    </row>
    <row r="307" spans="1:19" ht="18" customHeight="1" x14ac:dyDescent="0.4">
      <c r="A307" s="15"/>
      <c r="B307" s="42" t="s">
        <v>339</v>
      </c>
      <c r="C307" s="37">
        <v>1022</v>
      </c>
      <c r="D307" s="66"/>
      <c r="E307" s="27">
        <v>1</v>
      </c>
      <c r="F307" s="226">
        <v>2.5</v>
      </c>
      <c r="G307" s="240">
        <f t="shared" si="43"/>
        <v>0</v>
      </c>
      <c r="H307" s="40">
        <v>0.05</v>
      </c>
      <c r="I307" s="265">
        <f t="shared" si="39"/>
        <v>0</v>
      </c>
      <c r="J307" s="41">
        <v>0.1</v>
      </c>
      <c r="K307" s="252">
        <f t="shared" si="40"/>
        <v>0</v>
      </c>
      <c r="L307" s="10"/>
      <c r="M307" s="10"/>
      <c r="N307" s="196"/>
      <c r="Q307" s="10" t="str">
        <f t="shared" si="37"/>
        <v xml:space="preserve"> </v>
      </c>
      <c r="R307" s="10" t="str">
        <f t="shared" si="38"/>
        <v xml:space="preserve"> </v>
      </c>
      <c r="S307" s="10">
        <f>COUNT($R$15:R307)</f>
        <v>0</v>
      </c>
    </row>
    <row r="308" spans="1:19" ht="18" customHeight="1" thickBot="1" x14ac:dyDescent="0.45">
      <c r="A308" s="18"/>
      <c r="B308" s="193" t="s">
        <v>332</v>
      </c>
      <c r="C308" s="32" t="s">
        <v>104</v>
      </c>
      <c r="D308" s="66"/>
      <c r="E308" s="33">
        <v>1</v>
      </c>
      <c r="F308" s="227">
        <v>3.75</v>
      </c>
      <c r="G308" s="241">
        <f>D308*ROUND(F308*(1-$B$7),2)</f>
        <v>0</v>
      </c>
      <c r="H308" s="34">
        <v>0.05</v>
      </c>
      <c r="I308" s="266">
        <f t="shared" si="39"/>
        <v>0</v>
      </c>
      <c r="J308" s="44">
        <v>7.0000000000000007E-2</v>
      </c>
      <c r="K308" s="253">
        <f t="shared" si="40"/>
        <v>0</v>
      </c>
      <c r="L308" s="10"/>
      <c r="M308" s="10"/>
      <c r="N308" s="196"/>
      <c r="Q308" s="10" t="str">
        <f t="shared" si="37"/>
        <v xml:space="preserve"> </v>
      </c>
      <c r="R308" s="10" t="str">
        <f t="shared" si="38"/>
        <v xml:space="preserve"> </v>
      </c>
      <c r="S308" s="10">
        <f>COUNT($R$15:R308)</f>
        <v>0</v>
      </c>
    </row>
    <row r="309" spans="1:19" ht="18" customHeight="1" x14ac:dyDescent="0.4">
      <c r="A309" s="270" t="s">
        <v>472</v>
      </c>
      <c r="B309" s="42" t="s">
        <v>365</v>
      </c>
      <c r="C309" s="47" t="s">
        <v>168</v>
      </c>
      <c r="D309" s="66"/>
      <c r="E309" s="27">
        <v>1</v>
      </c>
      <c r="F309" s="226">
        <v>20</v>
      </c>
      <c r="G309" s="240">
        <f>D309*ROUND(F309*(1-$B$7),2)</f>
        <v>0</v>
      </c>
      <c r="H309" s="40">
        <v>0.55000000000000004</v>
      </c>
      <c r="I309" s="265">
        <f t="shared" si="39"/>
        <v>0</v>
      </c>
      <c r="J309" s="41">
        <v>0.1</v>
      </c>
      <c r="K309" s="252">
        <f t="shared" si="40"/>
        <v>0</v>
      </c>
      <c r="L309" s="10"/>
      <c r="M309" s="10"/>
      <c r="N309" s="196"/>
      <c r="Q309" s="10" t="str">
        <f t="shared" si="37"/>
        <v xml:space="preserve"> </v>
      </c>
      <c r="R309" s="10" t="str">
        <f t="shared" si="38"/>
        <v xml:space="preserve"> </v>
      </c>
      <c r="S309" s="10">
        <f>COUNT($R$15:R309)</f>
        <v>0</v>
      </c>
    </row>
    <row r="310" spans="1:19" ht="18" customHeight="1" x14ac:dyDescent="0.4">
      <c r="A310" s="270"/>
      <c r="B310" s="42" t="s">
        <v>366</v>
      </c>
      <c r="C310" s="47" t="s">
        <v>169</v>
      </c>
      <c r="D310" s="66"/>
      <c r="E310" s="27">
        <v>1</v>
      </c>
      <c r="F310" s="226">
        <v>25</v>
      </c>
      <c r="G310" s="240">
        <f>D310*ROUND(F310*(1-$B$7),2)</f>
        <v>0</v>
      </c>
      <c r="H310" s="40">
        <v>0.8</v>
      </c>
      <c r="I310" s="265">
        <f t="shared" si="39"/>
        <v>0</v>
      </c>
      <c r="J310" s="41">
        <v>0.1</v>
      </c>
      <c r="K310" s="252">
        <f t="shared" si="40"/>
        <v>0</v>
      </c>
      <c r="L310" s="10"/>
      <c r="M310" s="10"/>
      <c r="N310" s="196"/>
      <c r="Q310" s="10" t="str">
        <f t="shared" si="37"/>
        <v xml:space="preserve"> </v>
      </c>
      <c r="R310" s="10" t="str">
        <f t="shared" si="38"/>
        <v xml:space="preserve"> </v>
      </c>
      <c r="S310" s="10">
        <f>COUNT($R$15:R310)</f>
        <v>0</v>
      </c>
    </row>
    <row r="311" spans="1:19" ht="18" customHeight="1" thickBot="1" x14ac:dyDescent="0.45">
      <c r="A311" s="271"/>
      <c r="B311" s="42" t="s">
        <v>367</v>
      </c>
      <c r="C311" s="37">
        <v>2073</v>
      </c>
      <c r="D311" s="66"/>
      <c r="E311" s="27">
        <v>1</v>
      </c>
      <c r="F311" s="226">
        <v>45</v>
      </c>
      <c r="G311" s="240">
        <f t="shared" ref="G311:G337" si="50">D311*ROUND(F311*(1-$B$7),2)</f>
        <v>0</v>
      </c>
      <c r="H311" s="40">
        <v>1.1000000000000001</v>
      </c>
      <c r="I311" s="265">
        <f t="shared" si="39"/>
        <v>0</v>
      </c>
      <c r="J311" s="41">
        <v>0.1</v>
      </c>
      <c r="K311" s="252">
        <f t="shared" si="40"/>
        <v>0</v>
      </c>
      <c r="L311" s="10"/>
      <c r="M311" s="10"/>
      <c r="N311" s="196"/>
      <c r="Q311" s="10" t="str">
        <f t="shared" si="37"/>
        <v xml:space="preserve"> </v>
      </c>
      <c r="R311" s="10" t="str">
        <f t="shared" si="38"/>
        <v xml:space="preserve"> </v>
      </c>
      <c r="S311" s="10">
        <f>COUNT($R$15:R311)</f>
        <v>0</v>
      </c>
    </row>
    <row r="312" spans="1:19" ht="18" customHeight="1" x14ac:dyDescent="0.4">
      <c r="A312" s="16"/>
      <c r="B312" s="42" t="s">
        <v>368</v>
      </c>
      <c r="C312" s="37">
        <v>4073</v>
      </c>
      <c r="D312" s="66"/>
      <c r="E312" s="27">
        <v>1</v>
      </c>
      <c r="F312" s="226">
        <v>120</v>
      </c>
      <c r="G312" s="240">
        <f t="shared" si="50"/>
        <v>0</v>
      </c>
      <c r="H312" s="40">
        <v>1.9</v>
      </c>
      <c r="I312" s="265">
        <f t="shared" si="39"/>
        <v>0</v>
      </c>
      <c r="J312" s="41">
        <v>0.1</v>
      </c>
      <c r="K312" s="252">
        <f t="shared" si="40"/>
        <v>0</v>
      </c>
      <c r="L312" s="10"/>
      <c r="M312" s="10"/>
      <c r="N312" s="196"/>
      <c r="Q312" s="10" t="str">
        <f t="shared" si="37"/>
        <v xml:space="preserve"> </v>
      </c>
      <c r="R312" s="10" t="str">
        <f t="shared" si="38"/>
        <v xml:space="preserve"> </v>
      </c>
      <c r="S312" s="10">
        <f>COUNT($R$15:R312)</f>
        <v>0</v>
      </c>
    </row>
    <row r="313" spans="1:19" ht="18" customHeight="1" x14ac:dyDescent="0.4">
      <c r="A313" s="16"/>
      <c r="B313" s="42" t="s">
        <v>369</v>
      </c>
      <c r="C313" s="37">
        <v>5073</v>
      </c>
      <c r="D313" s="66"/>
      <c r="E313" s="27">
        <v>1</v>
      </c>
      <c r="F313" s="226">
        <v>162.5</v>
      </c>
      <c r="G313" s="240">
        <f t="shared" si="50"/>
        <v>0</v>
      </c>
      <c r="H313" s="40">
        <v>3.25</v>
      </c>
      <c r="I313" s="265">
        <f t="shared" si="39"/>
        <v>0</v>
      </c>
      <c r="J313" s="41">
        <v>0.1</v>
      </c>
      <c r="K313" s="252">
        <f t="shared" si="40"/>
        <v>0</v>
      </c>
      <c r="L313" s="10"/>
      <c r="M313" s="10"/>
      <c r="N313" s="196"/>
      <c r="Q313" s="10" t="str">
        <f t="shared" si="37"/>
        <v xml:space="preserve"> </v>
      </c>
      <c r="R313" s="10" t="str">
        <f t="shared" si="38"/>
        <v xml:space="preserve"> </v>
      </c>
      <c r="S313" s="10">
        <f>COUNT($R$15:R313)</f>
        <v>0</v>
      </c>
    </row>
    <row r="314" spans="1:19" ht="18" customHeight="1" x14ac:dyDescent="0.4">
      <c r="A314" s="16"/>
      <c r="B314" s="42" t="s">
        <v>370</v>
      </c>
      <c r="C314" s="47" t="s">
        <v>170</v>
      </c>
      <c r="D314" s="66"/>
      <c r="E314" s="27">
        <v>1</v>
      </c>
      <c r="F314" s="226">
        <v>25</v>
      </c>
      <c r="G314" s="240">
        <f t="shared" si="50"/>
        <v>0</v>
      </c>
      <c r="H314" s="40">
        <v>0.55000000000000004</v>
      </c>
      <c r="I314" s="265">
        <f t="shared" ref="I314:I365" si="51">H314*D314</f>
        <v>0</v>
      </c>
      <c r="J314" s="41">
        <v>0.1</v>
      </c>
      <c r="K314" s="252">
        <f t="shared" ref="K314:K365" si="52">J314*D314</f>
        <v>0</v>
      </c>
      <c r="L314" s="10"/>
      <c r="M314" s="10"/>
      <c r="N314" s="196"/>
      <c r="Q314" s="10" t="str">
        <f t="shared" si="37"/>
        <v xml:space="preserve"> </v>
      </c>
      <c r="R314" s="10" t="str">
        <f t="shared" si="38"/>
        <v xml:space="preserve"> </v>
      </c>
      <c r="S314" s="10">
        <f>COUNT($R$15:R314)</f>
        <v>0</v>
      </c>
    </row>
    <row r="315" spans="1:19" ht="18" customHeight="1" x14ac:dyDescent="0.4">
      <c r="A315" s="16"/>
      <c r="B315" s="42" t="s">
        <v>371</v>
      </c>
      <c r="C315" s="37">
        <v>1073</v>
      </c>
      <c r="D315" s="66"/>
      <c r="E315" s="27">
        <v>1</v>
      </c>
      <c r="F315" s="226">
        <v>20</v>
      </c>
      <c r="G315" s="240">
        <f t="shared" si="50"/>
        <v>0</v>
      </c>
      <c r="H315" s="40">
        <v>0.45</v>
      </c>
      <c r="I315" s="265">
        <f t="shared" si="51"/>
        <v>0</v>
      </c>
      <c r="J315" s="41">
        <v>0.1</v>
      </c>
      <c r="K315" s="252">
        <f t="shared" si="52"/>
        <v>0</v>
      </c>
      <c r="L315" s="10"/>
      <c r="M315" s="10"/>
      <c r="N315" s="196"/>
      <c r="Q315" s="10" t="str">
        <f t="shared" si="37"/>
        <v xml:space="preserve"> </v>
      </c>
      <c r="R315" s="10" t="str">
        <f t="shared" si="38"/>
        <v xml:space="preserve"> </v>
      </c>
      <c r="S315" s="10">
        <f>COUNT($R$15:R315)</f>
        <v>0</v>
      </c>
    </row>
    <row r="316" spans="1:19" ht="18" customHeight="1" x14ac:dyDescent="0.4">
      <c r="A316" s="16"/>
      <c r="B316" s="42" t="s">
        <v>372</v>
      </c>
      <c r="C316" s="37">
        <v>1173</v>
      </c>
      <c r="D316" s="66"/>
      <c r="E316" s="27">
        <v>1</v>
      </c>
      <c r="F316" s="226">
        <v>25</v>
      </c>
      <c r="G316" s="240">
        <f t="shared" si="50"/>
        <v>0</v>
      </c>
      <c r="H316" s="40">
        <v>0.6</v>
      </c>
      <c r="I316" s="265">
        <f t="shared" si="51"/>
        <v>0</v>
      </c>
      <c r="J316" s="41">
        <v>0.1</v>
      </c>
      <c r="K316" s="252">
        <f t="shared" si="52"/>
        <v>0</v>
      </c>
      <c r="L316" s="10"/>
      <c r="M316" s="10"/>
      <c r="N316" s="196"/>
      <c r="Q316" s="10" t="str">
        <f t="shared" si="37"/>
        <v xml:space="preserve"> </v>
      </c>
      <c r="R316" s="10" t="str">
        <f t="shared" si="38"/>
        <v xml:space="preserve"> </v>
      </c>
      <c r="S316" s="10">
        <f>COUNT($R$15:R316)</f>
        <v>0</v>
      </c>
    </row>
    <row r="317" spans="1:19" ht="18" customHeight="1" x14ac:dyDescent="0.4">
      <c r="A317" s="16"/>
      <c r="B317" s="42" t="s">
        <v>373</v>
      </c>
      <c r="C317" s="37">
        <v>1273</v>
      </c>
      <c r="D317" s="66"/>
      <c r="E317" s="27">
        <v>1</v>
      </c>
      <c r="F317" s="226">
        <v>25</v>
      </c>
      <c r="G317" s="240">
        <f t="shared" si="50"/>
        <v>0</v>
      </c>
      <c r="H317" s="40">
        <v>0.55000000000000004</v>
      </c>
      <c r="I317" s="265">
        <f t="shared" si="51"/>
        <v>0</v>
      </c>
      <c r="J317" s="41">
        <v>0.1</v>
      </c>
      <c r="K317" s="252">
        <f t="shared" si="52"/>
        <v>0</v>
      </c>
      <c r="L317" s="10"/>
      <c r="M317" s="10"/>
      <c r="N317" s="196"/>
      <c r="Q317" s="10" t="str">
        <f t="shared" si="37"/>
        <v xml:space="preserve"> </v>
      </c>
      <c r="R317" s="10" t="str">
        <f t="shared" si="38"/>
        <v xml:space="preserve"> </v>
      </c>
      <c r="S317" s="10">
        <f>COUNT($R$15:R317)</f>
        <v>0</v>
      </c>
    </row>
    <row r="318" spans="1:19" ht="18" customHeight="1" x14ac:dyDescent="0.4">
      <c r="A318" s="16"/>
      <c r="B318" s="42" t="s">
        <v>444</v>
      </c>
      <c r="C318" s="37">
        <v>4950</v>
      </c>
      <c r="D318" s="66"/>
      <c r="E318" s="27">
        <v>1</v>
      </c>
      <c r="F318" s="226">
        <v>26.25</v>
      </c>
      <c r="G318" s="240">
        <f t="shared" si="50"/>
        <v>0</v>
      </c>
      <c r="H318" s="40">
        <v>0.25</v>
      </c>
      <c r="I318" s="265">
        <f t="shared" si="51"/>
        <v>0</v>
      </c>
      <c r="J318" s="41">
        <v>0.15</v>
      </c>
      <c r="K318" s="252">
        <f t="shared" si="52"/>
        <v>0</v>
      </c>
      <c r="L318" s="10"/>
      <c r="M318" s="10"/>
      <c r="N318" s="196"/>
      <c r="Q318" s="10" t="str">
        <f t="shared" si="37"/>
        <v xml:space="preserve"> </v>
      </c>
      <c r="R318" s="10" t="str">
        <f t="shared" si="38"/>
        <v xml:space="preserve"> </v>
      </c>
      <c r="S318" s="10">
        <f>COUNT($R$15:R318)</f>
        <v>0</v>
      </c>
    </row>
    <row r="319" spans="1:19" ht="18" customHeight="1" x14ac:dyDescent="0.4">
      <c r="A319" s="16"/>
      <c r="B319" s="42" t="s">
        <v>445</v>
      </c>
      <c r="C319" s="37">
        <v>5050</v>
      </c>
      <c r="D319" s="66"/>
      <c r="E319" s="27">
        <v>1</v>
      </c>
      <c r="F319" s="226">
        <v>31.25</v>
      </c>
      <c r="G319" s="240">
        <f t="shared" si="50"/>
        <v>0</v>
      </c>
      <c r="H319" s="40">
        <v>0.5</v>
      </c>
      <c r="I319" s="265">
        <f t="shared" si="51"/>
        <v>0</v>
      </c>
      <c r="J319" s="41">
        <v>0.15</v>
      </c>
      <c r="K319" s="252">
        <f t="shared" si="52"/>
        <v>0</v>
      </c>
      <c r="L319" s="10"/>
      <c r="M319" s="10"/>
      <c r="N319" s="196"/>
      <c r="Q319" s="10" t="str">
        <f t="shared" si="37"/>
        <v xml:space="preserve"> </v>
      </c>
      <c r="R319" s="10" t="str">
        <f t="shared" si="38"/>
        <v xml:space="preserve"> </v>
      </c>
      <c r="S319" s="10">
        <f>COUNT($R$15:R319)</f>
        <v>0</v>
      </c>
    </row>
    <row r="320" spans="1:19" ht="18" customHeight="1" x14ac:dyDescent="0.4">
      <c r="A320" s="16"/>
      <c r="B320" s="42" t="s">
        <v>446</v>
      </c>
      <c r="C320" s="37">
        <v>6250</v>
      </c>
      <c r="D320" s="66"/>
      <c r="E320" s="27">
        <v>1</v>
      </c>
      <c r="F320" s="226">
        <v>37.5</v>
      </c>
      <c r="G320" s="240">
        <f t="shared" si="50"/>
        <v>0</v>
      </c>
      <c r="H320" s="40">
        <v>0.85</v>
      </c>
      <c r="I320" s="265">
        <f t="shared" si="51"/>
        <v>0</v>
      </c>
      <c r="J320" s="41">
        <v>0.15</v>
      </c>
      <c r="K320" s="252">
        <f t="shared" si="52"/>
        <v>0</v>
      </c>
      <c r="L320" s="10"/>
      <c r="M320" s="10"/>
      <c r="N320" s="196"/>
      <c r="Q320" s="10" t="str">
        <f t="shared" si="37"/>
        <v xml:space="preserve"> </v>
      </c>
      <c r="R320" s="10" t="str">
        <f t="shared" si="38"/>
        <v xml:space="preserve"> </v>
      </c>
      <c r="S320" s="10">
        <f>COUNT($R$15:R320)</f>
        <v>0</v>
      </c>
    </row>
    <row r="321" spans="1:19" ht="18" customHeight="1" x14ac:dyDescent="0.4">
      <c r="A321" s="16"/>
      <c r="B321" s="42" t="s">
        <v>447</v>
      </c>
      <c r="C321" s="37">
        <v>6550</v>
      </c>
      <c r="D321" s="66"/>
      <c r="E321" s="27">
        <v>1</v>
      </c>
      <c r="F321" s="226">
        <v>43.75</v>
      </c>
      <c r="G321" s="240">
        <f t="shared" si="50"/>
        <v>0</v>
      </c>
      <c r="H321" s="40">
        <v>0.4</v>
      </c>
      <c r="I321" s="265">
        <f t="shared" si="51"/>
        <v>0</v>
      </c>
      <c r="J321" s="41">
        <v>0.15</v>
      </c>
      <c r="K321" s="252">
        <f t="shared" si="52"/>
        <v>0</v>
      </c>
      <c r="L321" s="10"/>
      <c r="M321" s="10"/>
      <c r="N321" s="196"/>
      <c r="Q321" s="10" t="str">
        <f t="shared" si="37"/>
        <v xml:space="preserve"> </v>
      </c>
      <c r="R321" s="10" t="str">
        <f t="shared" si="38"/>
        <v xml:space="preserve"> </v>
      </c>
      <c r="S321" s="10">
        <f>COUNT($R$15:R321)</f>
        <v>0</v>
      </c>
    </row>
    <row r="322" spans="1:19" ht="18" customHeight="1" x14ac:dyDescent="0.4">
      <c r="A322" s="16"/>
      <c r="B322" s="42" t="s">
        <v>448</v>
      </c>
      <c r="C322" s="37">
        <v>7250</v>
      </c>
      <c r="D322" s="66"/>
      <c r="E322" s="27">
        <v>1</v>
      </c>
      <c r="F322" s="226">
        <v>69.062500000000014</v>
      </c>
      <c r="G322" s="240">
        <f t="shared" si="50"/>
        <v>0</v>
      </c>
      <c r="H322" s="40">
        <v>1.4</v>
      </c>
      <c r="I322" s="265">
        <f t="shared" si="51"/>
        <v>0</v>
      </c>
      <c r="J322" s="41">
        <v>0.15</v>
      </c>
      <c r="K322" s="252">
        <f t="shared" si="52"/>
        <v>0</v>
      </c>
      <c r="L322" s="10"/>
      <c r="M322" s="10"/>
      <c r="N322" s="196"/>
      <c r="Q322" s="10" t="str">
        <f t="shared" si="37"/>
        <v xml:space="preserve"> </v>
      </c>
      <c r="R322" s="10" t="str">
        <f t="shared" si="38"/>
        <v xml:space="preserve"> </v>
      </c>
      <c r="S322" s="10">
        <f>COUNT($R$15:R322)</f>
        <v>0</v>
      </c>
    </row>
    <row r="323" spans="1:19" ht="18" customHeight="1" x14ac:dyDescent="0.4">
      <c r="A323" s="16"/>
      <c r="B323" s="42" t="s">
        <v>449</v>
      </c>
      <c r="C323" s="37">
        <v>5450</v>
      </c>
      <c r="D323" s="66"/>
      <c r="E323" s="27">
        <v>1</v>
      </c>
      <c r="F323" s="226">
        <v>25</v>
      </c>
      <c r="G323" s="240">
        <f t="shared" si="50"/>
        <v>0</v>
      </c>
      <c r="H323" s="40">
        <v>0.3</v>
      </c>
      <c r="I323" s="265">
        <f t="shared" si="51"/>
        <v>0</v>
      </c>
      <c r="J323" s="41">
        <v>0.15</v>
      </c>
      <c r="K323" s="252">
        <f t="shared" si="52"/>
        <v>0</v>
      </c>
      <c r="L323" s="10"/>
      <c r="M323" s="10"/>
      <c r="N323" s="196"/>
      <c r="Q323" s="10" t="str">
        <f t="shared" si="37"/>
        <v xml:space="preserve"> </v>
      </c>
      <c r="R323" s="10" t="str">
        <f t="shared" si="38"/>
        <v xml:space="preserve"> </v>
      </c>
      <c r="S323" s="10">
        <f>COUNT($R$15:R323)</f>
        <v>0</v>
      </c>
    </row>
    <row r="324" spans="1:19" ht="18" customHeight="1" x14ac:dyDescent="0.4">
      <c r="A324" s="16"/>
      <c r="B324" s="42" t="s">
        <v>450</v>
      </c>
      <c r="C324" s="37">
        <v>7450</v>
      </c>
      <c r="D324" s="66"/>
      <c r="E324" s="27">
        <v>1</v>
      </c>
      <c r="F324" s="226">
        <v>62.5</v>
      </c>
      <c r="G324" s="240">
        <f t="shared" si="50"/>
        <v>0</v>
      </c>
      <c r="H324" s="40">
        <v>1.25</v>
      </c>
      <c r="I324" s="265">
        <f t="shared" si="51"/>
        <v>0</v>
      </c>
      <c r="J324" s="41">
        <v>0.15</v>
      </c>
      <c r="K324" s="252">
        <f t="shared" si="52"/>
        <v>0</v>
      </c>
      <c r="L324" s="10"/>
      <c r="M324" s="10"/>
      <c r="N324" s="196"/>
      <c r="Q324" s="10" t="str">
        <f t="shared" si="37"/>
        <v xml:space="preserve"> </v>
      </c>
      <c r="R324" s="10" t="str">
        <f t="shared" si="38"/>
        <v xml:space="preserve"> </v>
      </c>
      <c r="S324" s="10">
        <f>COUNT($R$15:R324)</f>
        <v>0</v>
      </c>
    </row>
    <row r="325" spans="1:19" ht="18" customHeight="1" x14ac:dyDescent="0.4">
      <c r="A325" s="16"/>
      <c r="B325" s="42" t="s">
        <v>451</v>
      </c>
      <c r="C325" s="37">
        <v>7550</v>
      </c>
      <c r="D325" s="66"/>
      <c r="E325" s="27">
        <v>1</v>
      </c>
      <c r="F325" s="226">
        <v>61.250000000000007</v>
      </c>
      <c r="G325" s="240">
        <f t="shared" si="50"/>
        <v>0</v>
      </c>
      <c r="H325" s="40">
        <v>1.5</v>
      </c>
      <c r="I325" s="265">
        <f t="shared" si="51"/>
        <v>0</v>
      </c>
      <c r="J325" s="41">
        <v>0.15</v>
      </c>
      <c r="K325" s="252">
        <f t="shared" si="52"/>
        <v>0</v>
      </c>
      <c r="L325" s="10"/>
      <c r="M325" s="10"/>
      <c r="N325" s="196"/>
      <c r="Q325" s="10" t="str">
        <f t="shared" si="37"/>
        <v xml:space="preserve"> </v>
      </c>
      <c r="R325" s="10" t="str">
        <f t="shared" si="38"/>
        <v xml:space="preserve"> </v>
      </c>
      <c r="S325" s="10">
        <f>COUNT($R$15:R325)</f>
        <v>0</v>
      </c>
    </row>
    <row r="326" spans="1:19" ht="18" customHeight="1" x14ac:dyDescent="0.4">
      <c r="A326" s="16"/>
      <c r="B326" s="42" t="s">
        <v>452</v>
      </c>
      <c r="C326" s="37">
        <v>7650</v>
      </c>
      <c r="D326" s="66"/>
      <c r="E326" s="27">
        <v>1</v>
      </c>
      <c r="F326" s="226">
        <v>50</v>
      </c>
      <c r="G326" s="240">
        <f t="shared" si="50"/>
        <v>0</v>
      </c>
      <c r="H326" s="40">
        <v>0.7</v>
      </c>
      <c r="I326" s="265">
        <f t="shared" si="51"/>
        <v>0</v>
      </c>
      <c r="J326" s="41">
        <v>0.15</v>
      </c>
      <c r="K326" s="252">
        <f t="shared" si="52"/>
        <v>0</v>
      </c>
      <c r="L326" s="10"/>
      <c r="M326" s="10"/>
      <c r="N326" s="196"/>
      <c r="Q326" s="10" t="str">
        <f t="shared" si="37"/>
        <v xml:space="preserve"> </v>
      </c>
      <c r="R326" s="10" t="str">
        <f t="shared" si="38"/>
        <v xml:space="preserve"> </v>
      </c>
      <c r="S326" s="10">
        <f>COUNT($R$15:R326)</f>
        <v>0</v>
      </c>
    </row>
    <row r="327" spans="1:19" ht="18" customHeight="1" x14ac:dyDescent="0.4">
      <c r="A327" s="16"/>
      <c r="B327" s="42" t="s">
        <v>453</v>
      </c>
      <c r="C327" s="37">
        <v>8250</v>
      </c>
      <c r="D327" s="66"/>
      <c r="E327" s="27">
        <v>1</v>
      </c>
      <c r="F327" s="226">
        <v>3.5</v>
      </c>
      <c r="G327" s="240">
        <f t="shared" si="50"/>
        <v>0</v>
      </c>
      <c r="H327" s="40">
        <v>0.15</v>
      </c>
      <c r="I327" s="265">
        <f t="shared" si="51"/>
        <v>0</v>
      </c>
      <c r="J327" s="41">
        <v>0.15</v>
      </c>
      <c r="K327" s="252">
        <f t="shared" si="52"/>
        <v>0</v>
      </c>
      <c r="L327" s="10"/>
      <c r="M327" s="10"/>
      <c r="N327" s="196"/>
      <c r="Q327" s="10" t="str">
        <f t="shared" si="37"/>
        <v xml:space="preserve"> </v>
      </c>
      <c r="R327" s="10" t="str">
        <f t="shared" si="38"/>
        <v xml:space="preserve"> </v>
      </c>
      <c r="S327" s="10">
        <f>COUNT($R$15:R327)</f>
        <v>0</v>
      </c>
    </row>
    <row r="328" spans="1:19" ht="18" customHeight="1" x14ac:dyDescent="0.4">
      <c r="A328" s="16"/>
      <c r="B328" s="42" t="s">
        <v>454</v>
      </c>
      <c r="C328" s="37">
        <v>8350</v>
      </c>
      <c r="D328" s="66"/>
      <c r="E328" s="27">
        <v>1</v>
      </c>
      <c r="F328" s="226">
        <v>8.7499999999999982</v>
      </c>
      <c r="G328" s="240">
        <f t="shared" si="50"/>
        <v>0</v>
      </c>
      <c r="H328" s="40">
        <v>0.1</v>
      </c>
      <c r="I328" s="265">
        <f t="shared" si="51"/>
        <v>0</v>
      </c>
      <c r="J328" s="41">
        <v>0.15</v>
      </c>
      <c r="K328" s="252">
        <f t="shared" si="52"/>
        <v>0</v>
      </c>
      <c r="L328" s="10"/>
      <c r="M328" s="10"/>
      <c r="N328" s="196"/>
      <c r="Q328" s="10" t="str">
        <f t="shared" si="37"/>
        <v xml:space="preserve"> </v>
      </c>
      <c r="R328" s="10" t="str">
        <f t="shared" si="38"/>
        <v xml:space="preserve"> </v>
      </c>
      <c r="S328" s="10">
        <f>COUNT($R$15:R328)</f>
        <v>0</v>
      </c>
    </row>
    <row r="329" spans="1:19" ht="18" customHeight="1" x14ac:dyDescent="0.4">
      <c r="A329" s="16"/>
      <c r="B329" s="42" t="s">
        <v>455</v>
      </c>
      <c r="C329" s="37">
        <v>8550</v>
      </c>
      <c r="D329" s="66"/>
      <c r="E329" s="27">
        <v>1</v>
      </c>
      <c r="F329" s="226">
        <v>6.5625000000000009</v>
      </c>
      <c r="G329" s="240">
        <f t="shared" si="50"/>
        <v>0</v>
      </c>
      <c r="H329" s="40">
        <v>0.35</v>
      </c>
      <c r="I329" s="265">
        <f t="shared" si="51"/>
        <v>0</v>
      </c>
      <c r="J329" s="41">
        <v>0.15</v>
      </c>
      <c r="K329" s="252">
        <f t="shared" si="52"/>
        <v>0</v>
      </c>
      <c r="L329" s="10"/>
      <c r="M329" s="10"/>
      <c r="N329" s="196"/>
      <c r="Q329" s="10" t="str">
        <f t="shared" si="37"/>
        <v xml:space="preserve"> </v>
      </c>
      <c r="R329" s="10" t="str">
        <f t="shared" si="38"/>
        <v xml:space="preserve"> </v>
      </c>
      <c r="S329" s="10">
        <f>COUNT($R$15:R329)</f>
        <v>0</v>
      </c>
    </row>
    <row r="330" spans="1:19" ht="18" customHeight="1" x14ac:dyDescent="0.4">
      <c r="A330" s="16"/>
      <c r="B330" s="42" t="s">
        <v>456</v>
      </c>
      <c r="C330" s="37">
        <v>8750</v>
      </c>
      <c r="D330" s="66"/>
      <c r="E330" s="27">
        <v>1</v>
      </c>
      <c r="F330" s="226">
        <v>3.125</v>
      </c>
      <c r="G330" s="240">
        <f t="shared" si="50"/>
        <v>0</v>
      </c>
      <c r="H330" s="40">
        <v>0.05</v>
      </c>
      <c r="I330" s="265">
        <f t="shared" si="51"/>
        <v>0</v>
      </c>
      <c r="J330" s="41">
        <v>0.15</v>
      </c>
      <c r="K330" s="252">
        <f t="shared" si="52"/>
        <v>0</v>
      </c>
      <c r="L330" s="10"/>
      <c r="M330" s="10"/>
      <c r="N330" s="196"/>
      <c r="Q330" s="10" t="str">
        <f t="shared" si="37"/>
        <v xml:space="preserve"> </v>
      </c>
      <c r="R330" s="10" t="str">
        <f t="shared" si="38"/>
        <v xml:space="preserve"> </v>
      </c>
      <c r="S330" s="10">
        <f>COUNT($R$15:R330)</f>
        <v>0</v>
      </c>
    </row>
    <row r="331" spans="1:19" ht="18" customHeight="1" x14ac:dyDescent="0.4">
      <c r="A331" s="16"/>
      <c r="B331" s="42" t="s">
        <v>457</v>
      </c>
      <c r="C331" s="37">
        <v>8150</v>
      </c>
      <c r="D331" s="66"/>
      <c r="E331" s="27">
        <v>1</v>
      </c>
      <c r="F331" s="226">
        <v>12.25</v>
      </c>
      <c r="G331" s="240">
        <f t="shared" si="50"/>
        <v>0</v>
      </c>
      <c r="H331" s="40">
        <v>0.25</v>
      </c>
      <c r="I331" s="265">
        <f t="shared" si="51"/>
        <v>0</v>
      </c>
      <c r="J331" s="41">
        <v>0.15</v>
      </c>
      <c r="K331" s="252">
        <f t="shared" si="52"/>
        <v>0</v>
      </c>
      <c r="L331" s="10"/>
      <c r="M331" s="10"/>
      <c r="N331" s="196"/>
      <c r="Q331" s="10" t="str">
        <f t="shared" si="37"/>
        <v xml:space="preserve"> </v>
      </c>
      <c r="R331" s="10" t="str">
        <f t="shared" si="38"/>
        <v xml:space="preserve"> </v>
      </c>
      <c r="S331" s="10">
        <f>COUNT($R$15:R331)</f>
        <v>0</v>
      </c>
    </row>
    <row r="332" spans="1:19" ht="18" customHeight="1" x14ac:dyDescent="0.4">
      <c r="A332" s="16"/>
      <c r="B332" s="42" t="s">
        <v>458</v>
      </c>
      <c r="C332" s="37">
        <v>8450</v>
      </c>
      <c r="D332" s="66"/>
      <c r="E332" s="27">
        <v>1</v>
      </c>
      <c r="F332" s="226">
        <v>2.625</v>
      </c>
      <c r="G332" s="240">
        <f t="shared" si="50"/>
        <v>0</v>
      </c>
      <c r="H332" s="40">
        <v>0.1</v>
      </c>
      <c r="I332" s="265">
        <f t="shared" si="51"/>
        <v>0</v>
      </c>
      <c r="J332" s="41">
        <v>0.15</v>
      </c>
      <c r="K332" s="252">
        <f t="shared" si="52"/>
        <v>0</v>
      </c>
      <c r="L332" s="10"/>
      <c r="M332" s="10"/>
      <c r="N332" s="196"/>
      <c r="Q332" s="10" t="str">
        <f t="shared" si="37"/>
        <v xml:space="preserve"> </v>
      </c>
      <c r="R332" s="10" t="str">
        <f t="shared" si="38"/>
        <v xml:space="preserve"> </v>
      </c>
      <c r="S332" s="10">
        <f>COUNT($R$15:R332)</f>
        <v>0</v>
      </c>
    </row>
    <row r="333" spans="1:19" ht="18" customHeight="1" x14ac:dyDescent="0.4">
      <c r="A333" s="16"/>
      <c r="B333" s="42" t="s">
        <v>459</v>
      </c>
      <c r="C333" s="37">
        <v>8650</v>
      </c>
      <c r="D333" s="66"/>
      <c r="E333" s="27">
        <v>1</v>
      </c>
      <c r="F333" s="226">
        <v>3.5</v>
      </c>
      <c r="G333" s="240">
        <f t="shared" si="50"/>
        <v>0</v>
      </c>
      <c r="H333" s="40">
        <v>0.05</v>
      </c>
      <c r="I333" s="265">
        <f t="shared" si="51"/>
        <v>0</v>
      </c>
      <c r="J333" s="41">
        <v>0.15</v>
      </c>
      <c r="K333" s="252">
        <f t="shared" si="52"/>
        <v>0</v>
      </c>
      <c r="L333" s="10"/>
      <c r="M333" s="10"/>
      <c r="N333" s="196"/>
      <c r="Q333" s="10" t="str">
        <f t="shared" si="37"/>
        <v xml:space="preserve"> </v>
      </c>
      <c r="R333" s="10" t="str">
        <f t="shared" si="38"/>
        <v xml:space="preserve"> </v>
      </c>
      <c r="S333" s="10">
        <f>COUNT($R$15:R333)</f>
        <v>0</v>
      </c>
    </row>
    <row r="334" spans="1:19" ht="18" customHeight="1" x14ac:dyDescent="0.4">
      <c r="A334" s="16"/>
      <c r="B334" s="42" t="s">
        <v>460</v>
      </c>
      <c r="C334" s="37" t="s">
        <v>443</v>
      </c>
      <c r="D334" s="66"/>
      <c r="E334" s="27">
        <v>1</v>
      </c>
      <c r="F334" s="226">
        <v>12.041666666666668</v>
      </c>
      <c r="G334" s="240">
        <f t="shared" si="50"/>
        <v>0</v>
      </c>
      <c r="H334" s="40">
        <v>0.05</v>
      </c>
      <c r="I334" s="265">
        <f t="shared" si="51"/>
        <v>0</v>
      </c>
      <c r="J334" s="41">
        <v>0.15</v>
      </c>
      <c r="K334" s="252">
        <f t="shared" si="52"/>
        <v>0</v>
      </c>
      <c r="L334" s="10"/>
      <c r="M334" s="10"/>
      <c r="N334" s="196"/>
      <c r="Q334" s="10" t="str">
        <f t="shared" si="37"/>
        <v xml:space="preserve"> </v>
      </c>
      <c r="R334" s="10" t="str">
        <f t="shared" si="38"/>
        <v xml:space="preserve"> </v>
      </c>
      <c r="S334" s="10">
        <f>COUNT($R$15:R334)</f>
        <v>0</v>
      </c>
    </row>
    <row r="335" spans="1:19" ht="18" customHeight="1" x14ac:dyDescent="0.4">
      <c r="A335" s="16"/>
      <c r="B335" s="42" t="s">
        <v>461</v>
      </c>
      <c r="C335" s="37">
        <v>1131</v>
      </c>
      <c r="D335" s="66"/>
      <c r="E335" s="27">
        <v>1</v>
      </c>
      <c r="F335" s="226">
        <v>17.291666666666668</v>
      </c>
      <c r="G335" s="240">
        <f t="shared" si="50"/>
        <v>0</v>
      </c>
      <c r="H335" s="40">
        <v>0.05</v>
      </c>
      <c r="I335" s="265">
        <f t="shared" si="51"/>
        <v>0</v>
      </c>
      <c r="J335" s="41">
        <v>0.15</v>
      </c>
      <c r="K335" s="252">
        <f t="shared" si="52"/>
        <v>0</v>
      </c>
      <c r="L335" s="10"/>
      <c r="M335" s="10"/>
      <c r="N335" s="196"/>
      <c r="Q335" s="10" t="str">
        <f t="shared" ref="Q335:Q377" si="53">IF(D335&gt;0,S335," ")</f>
        <v xml:space="preserve"> </v>
      </c>
      <c r="R335" s="10" t="str">
        <f t="shared" ref="R335:R377" si="54">IF(D335&gt;0,1," ")</f>
        <v xml:space="preserve"> </v>
      </c>
      <c r="S335" s="10">
        <f>COUNT($R$15:R335)</f>
        <v>0</v>
      </c>
    </row>
    <row r="336" spans="1:19" ht="18" customHeight="1" x14ac:dyDescent="0.4">
      <c r="A336" s="16"/>
      <c r="B336" s="42" t="s">
        <v>462</v>
      </c>
      <c r="C336" s="37">
        <v>2231</v>
      </c>
      <c r="D336" s="66"/>
      <c r="E336" s="27">
        <v>1</v>
      </c>
      <c r="F336" s="226">
        <v>17.291666666666668</v>
      </c>
      <c r="G336" s="240">
        <f t="shared" si="50"/>
        <v>0</v>
      </c>
      <c r="H336" s="40">
        <v>0.15</v>
      </c>
      <c r="I336" s="265">
        <f t="shared" si="51"/>
        <v>0</v>
      </c>
      <c r="J336" s="41">
        <v>0.15</v>
      </c>
      <c r="K336" s="252">
        <f t="shared" si="52"/>
        <v>0</v>
      </c>
      <c r="L336" s="10"/>
      <c r="M336" s="10"/>
      <c r="N336" s="196"/>
      <c r="Q336" s="10" t="str">
        <f t="shared" si="53"/>
        <v xml:space="preserve"> </v>
      </c>
      <c r="R336" s="10" t="str">
        <f t="shared" si="54"/>
        <v xml:space="preserve"> </v>
      </c>
      <c r="S336" s="10">
        <f>COUNT($R$15:R336)</f>
        <v>0</v>
      </c>
    </row>
    <row r="337" spans="1:19" ht="18" customHeight="1" x14ac:dyDescent="0.4">
      <c r="A337" s="16"/>
      <c r="B337" s="42" t="s">
        <v>463</v>
      </c>
      <c r="C337" s="37">
        <v>4431</v>
      </c>
      <c r="D337" s="66"/>
      <c r="E337" s="27">
        <v>1</v>
      </c>
      <c r="F337" s="226">
        <v>23.083333333333336</v>
      </c>
      <c r="G337" s="240">
        <f t="shared" si="50"/>
        <v>0</v>
      </c>
      <c r="H337" s="40">
        <v>0.3</v>
      </c>
      <c r="I337" s="265">
        <f>H337*D337</f>
        <v>0</v>
      </c>
      <c r="J337" s="41">
        <v>0.15</v>
      </c>
      <c r="K337" s="252">
        <f>J337*D337</f>
        <v>0</v>
      </c>
      <c r="L337" s="10"/>
      <c r="M337" s="10"/>
      <c r="N337" s="196"/>
      <c r="Q337" s="10" t="str">
        <f t="shared" si="53"/>
        <v xml:space="preserve"> </v>
      </c>
      <c r="R337" s="10" t="str">
        <f t="shared" si="54"/>
        <v xml:space="preserve"> </v>
      </c>
      <c r="S337" s="10">
        <f>COUNT($R$15:R337)</f>
        <v>0</v>
      </c>
    </row>
    <row r="338" spans="1:19" ht="18" customHeight="1" thickBot="1" x14ac:dyDescent="0.45">
      <c r="A338" s="19"/>
      <c r="B338" s="38" t="s">
        <v>464</v>
      </c>
      <c r="C338" s="39">
        <v>5531</v>
      </c>
      <c r="D338" s="68"/>
      <c r="E338" s="33">
        <v>1</v>
      </c>
      <c r="F338" s="227">
        <v>28.833333333333332</v>
      </c>
      <c r="G338" s="241">
        <f>D338*ROUND(F338*(1-$B$7),2)</f>
        <v>0</v>
      </c>
      <c r="H338" s="43">
        <v>0.4</v>
      </c>
      <c r="I338" s="266">
        <f>H338*D338</f>
        <v>0</v>
      </c>
      <c r="J338" s="44">
        <v>0.15</v>
      </c>
      <c r="K338" s="253">
        <f>J338*D338</f>
        <v>0</v>
      </c>
      <c r="L338" s="10"/>
      <c r="M338" s="10"/>
      <c r="N338" s="196"/>
      <c r="Q338" s="10" t="str">
        <f t="shared" si="53"/>
        <v xml:space="preserve"> </v>
      </c>
      <c r="R338" s="10" t="str">
        <f t="shared" si="54"/>
        <v xml:space="preserve"> </v>
      </c>
      <c r="S338" s="10">
        <f>COUNT($R$15:R338)</f>
        <v>0</v>
      </c>
    </row>
    <row r="339" spans="1:19" ht="18" customHeight="1" x14ac:dyDescent="0.4">
      <c r="A339" s="270" t="s">
        <v>175</v>
      </c>
      <c r="B339" s="83" t="s">
        <v>340</v>
      </c>
      <c r="C339" s="84" t="s">
        <v>111</v>
      </c>
      <c r="D339" s="66"/>
      <c r="E339" s="27">
        <v>1</v>
      </c>
      <c r="F339" s="232">
        <v>1125</v>
      </c>
      <c r="G339" s="240">
        <f>D339*ROUND(F339*(1-$B$7),2)</f>
        <v>0</v>
      </c>
      <c r="H339" s="40">
        <v>6.55</v>
      </c>
      <c r="I339" s="265">
        <f t="shared" si="51"/>
        <v>0</v>
      </c>
      <c r="J339" s="41">
        <v>0</v>
      </c>
      <c r="K339" s="252">
        <f t="shared" si="52"/>
        <v>0</v>
      </c>
      <c r="L339" s="10"/>
      <c r="M339" s="10"/>
      <c r="N339" s="196"/>
      <c r="Q339" s="10" t="str">
        <f t="shared" si="53"/>
        <v xml:space="preserve"> </v>
      </c>
      <c r="R339" s="10" t="str">
        <f t="shared" si="54"/>
        <v xml:space="preserve"> </v>
      </c>
      <c r="S339" s="10">
        <f>COUNT($R$15:R339)</f>
        <v>0</v>
      </c>
    </row>
    <row r="340" spans="1:19" ht="18" customHeight="1" x14ac:dyDescent="0.4">
      <c r="A340" s="270"/>
      <c r="B340" s="83" t="s">
        <v>341</v>
      </c>
      <c r="C340" s="84" t="s">
        <v>171</v>
      </c>
      <c r="D340" s="66"/>
      <c r="E340" s="27">
        <v>1</v>
      </c>
      <c r="F340" s="232">
        <v>550</v>
      </c>
      <c r="G340" s="240">
        <f>D340*ROUND(F340*(1-$B$7),2)</f>
        <v>0</v>
      </c>
      <c r="H340" s="40">
        <v>14.85</v>
      </c>
      <c r="I340" s="265">
        <f t="shared" si="51"/>
        <v>0</v>
      </c>
      <c r="J340" s="41">
        <v>0</v>
      </c>
      <c r="K340" s="252">
        <f t="shared" si="52"/>
        <v>0</v>
      </c>
      <c r="L340" s="10"/>
      <c r="M340" s="10"/>
      <c r="N340" s="196"/>
      <c r="Q340" s="10" t="str">
        <f t="shared" si="53"/>
        <v xml:space="preserve"> </v>
      </c>
      <c r="R340" s="10" t="str">
        <f t="shared" si="54"/>
        <v xml:space="preserve"> </v>
      </c>
      <c r="S340" s="10">
        <f>COUNT($R$15:R340)</f>
        <v>0</v>
      </c>
    </row>
    <row r="341" spans="1:19" ht="18" customHeight="1" thickBot="1" x14ac:dyDescent="0.45">
      <c r="A341" s="271"/>
      <c r="B341" s="42" t="s">
        <v>342</v>
      </c>
      <c r="C341" s="85" t="s">
        <v>152</v>
      </c>
      <c r="D341" s="66"/>
      <c r="E341" s="27">
        <v>1</v>
      </c>
      <c r="F341" s="232">
        <v>40</v>
      </c>
      <c r="G341" s="240">
        <f t="shared" ref="G341:G377" si="55">D341*ROUND(F341*(1-$B$7),2)</f>
        <v>0</v>
      </c>
      <c r="H341" s="40">
        <v>0.1</v>
      </c>
      <c r="I341" s="265">
        <f t="shared" si="51"/>
        <v>0</v>
      </c>
      <c r="J341" s="41">
        <v>0</v>
      </c>
      <c r="K341" s="252">
        <f t="shared" si="52"/>
        <v>0</v>
      </c>
      <c r="L341" s="10"/>
      <c r="M341" s="10"/>
      <c r="N341" s="196"/>
      <c r="Q341" s="10" t="str">
        <f t="shared" si="53"/>
        <v xml:space="preserve"> </v>
      </c>
      <c r="R341" s="10" t="str">
        <f t="shared" si="54"/>
        <v xml:space="preserve"> </v>
      </c>
      <c r="S341" s="10">
        <f>COUNT($R$15:R341)</f>
        <v>0</v>
      </c>
    </row>
    <row r="342" spans="1:19" ht="18" customHeight="1" x14ac:dyDescent="0.4">
      <c r="A342" s="16"/>
      <c r="B342" s="42" t="s">
        <v>343</v>
      </c>
      <c r="C342" s="85" t="s">
        <v>153</v>
      </c>
      <c r="D342" s="66"/>
      <c r="E342" s="27">
        <v>1</v>
      </c>
      <c r="F342" s="232">
        <v>2500</v>
      </c>
      <c r="G342" s="240">
        <f t="shared" si="55"/>
        <v>0</v>
      </c>
      <c r="H342" s="40">
        <v>22.95</v>
      </c>
      <c r="I342" s="265">
        <f t="shared" si="51"/>
        <v>0</v>
      </c>
      <c r="J342" s="41">
        <v>0</v>
      </c>
      <c r="K342" s="252">
        <f t="shared" si="52"/>
        <v>0</v>
      </c>
      <c r="L342" s="10"/>
      <c r="M342" s="10"/>
      <c r="N342" s="196"/>
      <c r="Q342" s="10" t="str">
        <f t="shared" si="53"/>
        <v xml:space="preserve"> </v>
      </c>
      <c r="R342" s="10" t="str">
        <f t="shared" si="54"/>
        <v xml:space="preserve"> </v>
      </c>
      <c r="S342" s="10">
        <f>COUNT($R$15:R342)</f>
        <v>0</v>
      </c>
    </row>
    <row r="343" spans="1:19" ht="18" customHeight="1" x14ac:dyDescent="0.4">
      <c r="A343" s="82"/>
      <c r="B343" s="42" t="s">
        <v>344</v>
      </c>
      <c r="C343" s="86" t="s">
        <v>114</v>
      </c>
      <c r="D343" s="66"/>
      <c r="E343" s="27">
        <v>1</v>
      </c>
      <c r="F343" s="232">
        <v>200</v>
      </c>
      <c r="G343" s="240">
        <f t="shared" si="55"/>
        <v>0</v>
      </c>
      <c r="H343" s="40">
        <v>1.3</v>
      </c>
      <c r="I343" s="265">
        <f t="shared" si="51"/>
        <v>0</v>
      </c>
      <c r="J343" s="41">
        <v>0</v>
      </c>
      <c r="K343" s="252">
        <f t="shared" si="52"/>
        <v>0</v>
      </c>
      <c r="L343" s="10"/>
      <c r="M343" s="10"/>
      <c r="N343" s="196"/>
      <c r="Q343" s="10" t="str">
        <f t="shared" si="53"/>
        <v xml:space="preserve"> </v>
      </c>
      <c r="R343" s="10" t="str">
        <f t="shared" si="54"/>
        <v xml:space="preserve"> </v>
      </c>
      <c r="S343" s="10">
        <f>COUNT($R$15:R343)</f>
        <v>0</v>
      </c>
    </row>
    <row r="344" spans="1:19" ht="18" customHeight="1" x14ac:dyDescent="0.4">
      <c r="A344" s="82"/>
      <c r="B344" s="42" t="s">
        <v>345</v>
      </c>
      <c r="C344" s="86" t="s">
        <v>115</v>
      </c>
      <c r="D344" s="66"/>
      <c r="E344" s="27">
        <v>1</v>
      </c>
      <c r="F344" s="232">
        <v>550</v>
      </c>
      <c r="G344" s="240">
        <f t="shared" si="55"/>
        <v>0</v>
      </c>
      <c r="H344" s="40">
        <v>3.95</v>
      </c>
      <c r="I344" s="265">
        <f t="shared" si="51"/>
        <v>0</v>
      </c>
      <c r="J344" s="41">
        <v>0</v>
      </c>
      <c r="K344" s="252">
        <f t="shared" si="52"/>
        <v>0</v>
      </c>
      <c r="L344" s="10"/>
      <c r="M344" s="10"/>
      <c r="N344" s="196"/>
      <c r="Q344" s="10" t="str">
        <f t="shared" si="53"/>
        <v xml:space="preserve"> </v>
      </c>
      <c r="R344" s="10" t="str">
        <f t="shared" si="54"/>
        <v xml:space="preserve"> </v>
      </c>
      <c r="S344" s="10">
        <f>COUNT($R$15:R344)</f>
        <v>0</v>
      </c>
    </row>
    <row r="345" spans="1:19" ht="18" customHeight="1" x14ac:dyDescent="0.4">
      <c r="A345" s="82"/>
      <c r="B345" s="194" t="s">
        <v>112</v>
      </c>
      <c r="C345" s="87" t="s">
        <v>116</v>
      </c>
      <c r="D345" s="66"/>
      <c r="E345" s="27">
        <v>1</v>
      </c>
      <c r="F345" s="232">
        <v>37.5</v>
      </c>
      <c r="G345" s="240">
        <f t="shared" si="55"/>
        <v>0</v>
      </c>
      <c r="H345" s="40">
        <v>0.05</v>
      </c>
      <c r="I345" s="265">
        <f t="shared" si="51"/>
        <v>0</v>
      </c>
      <c r="J345" s="41">
        <v>0</v>
      </c>
      <c r="K345" s="252">
        <f t="shared" si="52"/>
        <v>0</v>
      </c>
      <c r="L345" s="10"/>
      <c r="M345" s="10"/>
      <c r="N345" s="196"/>
      <c r="Q345" s="10" t="str">
        <f t="shared" si="53"/>
        <v xml:space="preserve"> </v>
      </c>
      <c r="R345" s="10" t="str">
        <f t="shared" si="54"/>
        <v xml:space="preserve"> </v>
      </c>
      <c r="S345" s="10">
        <f>COUNT($R$15:R345)</f>
        <v>0</v>
      </c>
    </row>
    <row r="346" spans="1:19" ht="18" customHeight="1" x14ac:dyDescent="0.4">
      <c r="A346" s="82"/>
      <c r="B346" s="194" t="s">
        <v>113</v>
      </c>
      <c r="C346" s="87" t="s">
        <v>117</v>
      </c>
      <c r="D346" s="66"/>
      <c r="E346" s="27">
        <v>1</v>
      </c>
      <c r="F346" s="232">
        <v>37.5</v>
      </c>
      <c r="G346" s="240">
        <f t="shared" si="55"/>
        <v>0</v>
      </c>
      <c r="H346" s="40">
        <v>0.05</v>
      </c>
      <c r="I346" s="265">
        <f t="shared" si="51"/>
        <v>0</v>
      </c>
      <c r="J346" s="41">
        <v>0</v>
      </c>
      <c r="K346" s="252">
        <f t="shared" si="52"/>
        <v>0</v>
      </c>
      <c r="L346" s="10"/>
      <c r="M346" s="10"/>
      <c r="N346" s="196"/>
      <c r="Q346" s="10" t="str">
        <f t="shared" si="53"/>
        <v xml:space="preserve"> </v>
      </c>
      <c r="R346" s="10" t="str">
        <f t="shared" si="54"/>
        <v xml:space="preserve"> </v>
      </c>
      <c r="S346" s="10">
        <f>COUNT($R$15:R346)</f>
        <v>0</v>
      </c>
    </row>
    <row r="347" spans="1:19" ht="18" customHeight="1" x14ac:dyDescent="0.4">
      <c r="A347" s="82"/>
      <c r="B347" s="42" t="s">
        <v>438</v>
      </c>
      <c r="C347" s="85" t="s">
        <v>439</v>
      </c>
      <c r="D347" s="66"/>
      <c r="E347" s="27">
        <v>1</v>
      </c>
      <c r="F347" s="232">
        <v>50</v>
      </c>
      <c r="G347" s="240">
        <f t="shared" si="55"/>
        <v>0</v>
      </c>
      <c r="H347" s="40">
        <v>0.05</v>
      </c>
      <c r="I347" s="265">
        <f t="shared" si="51"/>
        <v>0</v>
      </c>
      <c r="J347" s="41">
        <v>0</v>
      </c>
      <c r="K347" s="252">
        <f t="shared" si="52"/>
        <v>0</v>
      </c>
      <c r="L347" s="10"/>
      <c r="M347" s="10"/>
      <c r="N347" s="196"/>
      <c r="Q347" s="10" t="str">
        <f t="shared" si="53"/>
        <v xml:space="preserve"> </v>
      </c>
      <c r="R347" s="10" t="str">
        <f t="shared" si="54"/>
        <v xml:space="preserve"> </v>
      </c>
      <c r="S347" s="10">
        <f>COUNT($R$15:R347)</f>
        <v>0</v>
      </c>
    </row>
    <row r="348" spans="1:19" ht="18" customHeight="1" x14ac:dyDescent="0.4">
      <c r="A348" s="82"/>
      <c r="B348" s="42" t="s">
        <v>493</v>
      </c>
      <c r="C348" s="85" t="s">
        <v>440</v>
      </c>
      <c r="D348" s="66"/>
      <c r="E348" s="27">
        <v>1</v>
      </c>
      <c r="F348" s="232">
        <v>50</v>
      </c>
      <c r="G348" s="240">
        <f t="shared" si="55"/>
        <v>0</v>
      </c>
      <c r="H348" s="40">
        <v>0.05</v>
      </c>
      <c r="I348" s="265">
        <f t="shared" si="51"/>
        <v>0</v>
      </c>
      <c r="J348" s="41">
        <v>0</v>
      </c>
      <c r="K348" s="252">
        <f t="shared" si="52"/>
        <v>0</v>
      </c>
      <c r="L348" s="10"/>
      <c r="M348" s="10"/>
      <c r="N348" s="196"/>
      <c r="Q348" s="10" t="str">
        <f t="shared" si="53"/>
        <v xml:space="preserve"> </v>
      </c>
      <c r="R348" s="10" t="str">
        <f t="shared" si="54"/>
        <v xml:space="preserve"> </v>
      </c>
      <c r="S348" s="10">
        <f>COUNT($R$15:R348)</f>
        <v>0</v>
      </c>
    </row>
    <row r="349" spans="1:19" ht="18" customHeight="1" x14ac:dyDescent="0.4">
      <c r="A349" s="82"/>
      <c r="B349" s="42" t="s">
        <v>494</v>
      </c>
      <c r="C349" s="86" t="s">
        <v>118</v>
      </c>
      <c r="D349" s="66"/>
      <c r="E349" s="27">
        <v>1</v>
      </c>
      <c r="F349" s="232">
        <v>50</v>
      </c>
      <c r="G349" s="240">
        <f t="shared" si="55"/>
        <v>0</v>
      </c>
      <c r="H349" s="40">
        <v>0.15</v>
      </c>
      <c r="I349" s="265">
        <f t="shared" si="51"/>
        <v>0</v>
      </c>
      <c r="J349" s="41">
        <v>0</v>
      </c>
      <c r="K349" s="252">
        <f t="shared" si="52"/>
        <v>0</v>
      </c>
      <c r="L349" s="10"/>
      <c r="M349" s="10"/>
      <c r="N349" s="196"/>
      <c r="Q349" s="10" t="str">
        <f t="shared" si="53"/>
        <v xml:space="preserve"> </v>
      </c>
      <c r="R349" s="10" t="str">
        <f t="shared" si="54"/>
        <v xml:space="preserve"> </v>
      </c>
      <c r="S349" s="10">
        <f>COUNT($R$15:R349)</f>
        <v>0</v>
      </c>
    </row>
    <row r="350" spans="1:19" ht="18" customHeight="1" x14ac:dyDescent="0.4">
      <c r="A350" s="82"/>
      <c r="B350" s="42" t="s">
        <v>495</v>
      </c>
      <c r="C350" s="85" t="s">
        <v>249</v>
      </c>
      <c r="D350" s="66"/>
      <c r="E350" s="27">
        <v>1</v>
      </c>
      <c r="F350" s="232">
        <v>62.5</v>
      </c>
      <c r="G350" s="240">
        <f t="shared" si="55"/>
        <v>0</v>
      </c>
      <c r="H350" s="40">
        <v>0.15</v>
      </c>
      <c r="I350" s="265">
        <f t="shared" si="51"/>
        <v>0</v>
      </c>
      <c r="J350" s="41">
        <v>0</v>
      </c>
      <c r="K350" s="252">
        <f t="shared" si="52"/>
        <v>0</v>
      </c>
      <c r="L350" s="10"/>
      <c r="M350" s="10"/>
      <c r="N350" s="196"/>
      <c r="Q350" s="10" t="str">
        <f t="shared" si="53"/>
        <v xml:space="preserve"> </v>
      </c>
      <c r="R350" s="10" t="str">
        <f t="shared" si="54"/>
        <v xml:space="preserve"> </v>
      </c>
      <c r="S350" s="10">
        <f>COUNT($R$15:R350)</f>
        <v>0</v>
      </c>
    </row>
    <row r="351" spans="1:19" ht="18" customHeight="1" x14ac:dyDescent="0.4">
      <c r="A351" s="82"/>
      <c r="B351" s="42" t="s">
        <v>346</v>
      </c>
      <c r="C351" s="86" t="s">
        <v>119</v>
      </c>
      <c r="D351" s="66"/>
      <c r="E351" s="27">
        <v>1</v>
      </c>
      <c r="F351" s="232">
        <v>62.5</v>
      </c>
      <c r="G351" s="240">
        <f t="shared" si="55"/>
        <v>0</v>
      </c>
      <c r="H351" s="40">
        <v>0.25</v>
      </c>
      <c r="I351" s="265">
        <f t="shared" si="51"/>
        <v>0</v>
      </c>
      <c r="J351" s="41">
        <v>0</v>
      </c>
      <c r="K351" s="252">
        <f t="shared" si="52"/>
        <v>0</v>
      </c>
      <c r="L351" s="10"/>
      <c r="M351" s="10"/>
      <c r="N351" s="196"/>
      <c r="Q351" s="10" t="str">
        <f t="shared" si="53"/>
        <v xml:space="preserve"> </v>
      </c>
      <c r="R351" s="10" t="str">
        <f t="shared" si="54"/>
        <v xml:space="preserve"> </v>
      </c>
      <c r="S351" s="10">
        <f>COUNT($R$15:R351)</f>
        <v>0</v>
      </c>
    </row>
    <row r="352" spans="1:19" ht="18" customHeight="1" x14ac:dyDescent="0.4">
      <c r="A352" s="82"/>
      <c r="B352" s="42" t="s">
        <v>496</v>
      </c>
      <c r="C352" s="86" t="s">
        <v>120</v>
      </c>
      <c r="D352" s="66"/>
      <c r="E352" s="27">
        <v>1</v>
      </c>
      <c r="F352" s="232">
        <v>50</v>
      </c>
      <c r="G352" s="240">
        <f t="shared" si="55"/>
        <v>0</v>
      </c>
      <c r="H352" s="40">
        <v>0.2</v>
      </c>
      <c r="I352" s="265">
        <f t="shared" si="51"/>
        <v>0</v>
      </c>
      <c r="J352" s="41">
        <v>0</v>
      </c>
      <c r="K352" s="252">
        <f t="shared" si="52"/>
        <v>0</v>
      </c>
      <c r="L352" s="10"/>
      <c r="M352" s="10"/>
      <c r="N352" s="196"/>
      <c r="Q352" s="10" t="str">
        <f t="shared" si="53"/>
        <v xml:space="preserve"> </v>
      </c>
      <c r="R352" s="10" t="str">
        <f t="shared" si="54"/>
        <v xml:space="preserve"> </v>
      </c>
      <c r="S352" s="10">
        <f>COUNT($R$15:R352)</f>
        <v>0</v>
      </c>
    </row>
    <row r="353" spans="1:19" ht="18" customHeight="1" x14ac:dyDescent="0.4">
      <c r="A353" s="82"/>
      <c r="B353" s="195" t="s">
        <v>497</v>
      </c>
      <c r="C353" s="86" t="s">
        <v>121</v>
      </c>
      <c r="D353" s="66"/>
      <c r="E353" s="27">
        <v>1</v>
      </c>
      <c r="F353" s="232">
        <v>62.5</v>
      </c>
      <c r="G353" s="240">
        <f t="shared" ref="G353:G363" si="56">D353*ROUND(F353*(1-$B$7),2)</f>
        <v>0</v>
      </c>
      <c r="H353" s="40">
        <v>0.35</v>
      </c>
      <c r="I353" s="265">
        <f t="shared" ref="I353:I363" si="57">H353*D353</f>
        <v>0</v>
      </c>
      <c r="J353" s="41">
        <v>0</v>
      </c>
      <c r="K353" s="252">
        <f t="shared" ref="K353:K363" si="58">J353*D353</f>
        <v>0</v>
      </c>
      <c r="L353" s="10"/>
      <c r="M353" s="10"/>
      <c r="N353" s="196"/>
      <c r="Q353" s="10" t="str">
        <f t="shared" si="53"/>
        <v xml:space="preserve"> </v>
      </c>
      <c r="R353" s="10" t="str">
        <f t="shared" si="54"/>
        <v xml:space="preserve"> </v>
      </c>
      <c r="S353" s="10">
        <f>COUNT($R$15:R353)</f>
        <v>0</v>
      </c>
    </row>
    <row r="354" spans="1:19" ht="18" customHeight="1" x14ac:dyDescent="0.4">
      <c r="A354" s="82"/>
      <c r="B354" s="42" t="s">
        <v>347</v>
      </c>
      <c r="C354" s="86" t="s">
        <v>122</v>
      </c>
      <c r="D354" s="66"/>
      <c r="E354" s="27">
        <v>1</v>
      </c>
      <c r="F354" s="232">
        <v>162.5</v>
      </c>
      <c r="G354" s="240">
        <f t="shared" si="56"/>
        <v>0</v>
      </c>
      <c r="H354" s="40">
        <v>1.25</v>
      </c>
      <c r="I354" s="265">
        <f t="shared" si="57"/>
        <v>0</v>
      </c>
      <c r="J354" s="41">
        <v>0</v>
      </c>
      <c r="K354" s="252">
        <f t="shared" si="58"/>
        <v>0</v>
      </c>
      <c r="L354" s="10"/>
      <c r="M354" s="10"/>
      <c r="N354" s="196"/>
      <c r="Q354" s="10" t="str">
        <f t="shared" si="53"/>
        <v xml:space="preserve"> </v>
      </c>
      <c r="R354" s="10" t="str">
        <f t="shared" si="54"/>
        <v xml:space="preserve"> </v>
      </c>
      <c r="S354" s="10">
        <f>COUNT($R$15:R354)</f>
        <v>0</v>
      </c>
    </row>
    <row r="355" spans="1:19" ht="18" customHeight="1" x14ac:dyDescent="0.4">
      <c r="A355" s="82"/>
      <c r="B355" s="42" t="s">
        <v>348</v>
      </c>
      <c r="C355" s="86" t="s">
        <v>123</v>
      </c>
      <c r="D355" s="66"/>
      <c r="E355" s="27">
        <v>1</v>
      </c>
      <c r="F355" s="232">
        <v>30</v>
      </c>
      <c r="G355" s="240">
        <f t="shared" si="56"/>
        <v>0</v>
      </c>
      <c r="H355" s="40">
        <v>0.05</v>
      </c>
      <c r="I355" s="265">
        <f t="shared" si="57"/>
        <v>0</v>
      </c>
      <c r="J355" s="41">
        <v>0</v>
      </c>
      <c r="K355" s="252">
        <f t="shared" si="58"/>
        <v>0</v>
      </c>
      <c r="L355" s="10"/>
      <c r="M355" s="10"/>
      <c r="N355" s="196"/>
      <c r="Q355" s="10" t="str">
        <f t="shared" si="53"/>
        <v xml:space="preserve"> </v>
      </c>
      <c r="R355" s="10" t="str">
        <f t="shared" si="54"/>
        <v xml:space="preserve"> </v>
      </c>
      <c r="S355" s="10">
        <f>COUNT($R$15:R355)</f>
        <v>0</v>
      </c>
    </row>
    <row r="356" spans="1:19" ht="18" customHeight="1" x14ac:dyDescent="0.4">
      <c r="A356" s="82"/>
      <c r="B356" s="42" t="s">
        <v>498</v>
      </c>
      <c r="C356" s="85" t="s">
        <v>442</v>
      </c>
      <c r="D356" s="66"/>
      <c r="E356" s="27">
        <v>1</v>
      </c>
      <c r="F356" s="232">
        <v>3</v>
      </c>
      <c r="G356" s="240">
        <f t="shared" si="56"/>
        <v>0</v>
      </c>
      <c r="H356" s="40">
        <v>0.15</v>
      </c>
      <c r="I356" s="265">
        <f t="shared" si="57"/>
        <v>0</v>
      </c>
      <c r="J356" s="41">
        <v>0.01</v>
      </c>
      <c r="K356" s="252">
        <f t="shared" si="58"/>
        <v>0</v>
      </c>
      <c r="L356" s="10"/>
      <c r="M356" s="10"/>
      <c r="N356" s="196"/>
      <c r="Q356" s="10" t="str">
        <f t="shared" si="53"/>
        <v xml:space="preserve"> </v>
      </c>
      <c r="R356" s="10" t="str">
        <f t="shared" si="54"/>
        <v xml:space="preserve"> </v>
      </c>
      <c r="S356" s="10">
        <f>COUNT($R$15:R356)</f>
        <v>0</v>
      </c>
    </row>
    <row r="357" spans="1:19" ht="18" customHeight="1" x14ac:dyDescent="0.4">
      <c r="A357" s="82"/>
      <c r="B357" s="42" t="s">
        <v>207</v>
      </c>
      <c r="C357" s="86" t="s">
        <v>206</v>
      </c>
      <c r="D357" s="66"/>
      <c r="E357" s="27">
        <v>1</v>
      </c>
      <c r="F357" s="232">
        <v>62.5</v>
      </c>
      <c r="G357" s="240">
        <f t="shared" si="56"/>
        <v>0</v>
      </c>
      <c r="H357" s="40">
        <v>0.45</v>
      </c>
      <c r="I357" s="265">
        <f t="shared" si="57"/>
        <v>0</v>
      </c>
      <c r="J357" s="41">
        <v>0.15</v>
      </c>
      <c r="K357" s="252">
        <f t="shared" si="58"/>
        <v>0</v>
      </c>
      <c r="L357" s="10"/>
      <c r="M357" s="10"/>
      <c r="N357" s="196"/>
      <c r="Q357" s="10" t="str">
        <f t="shared" si="53"/>
        <v xml:space="preserve"> </v>
      </c>
      <c r="R357" s="10" t="str">
        <f t="shared" si="54"/>
        <v xml:space="preserve"> </v>
      </c>
      <c r="S357" s="10">
        <f>COUNT($R$15:R357)</f>
        <v>0</v>
      </c>
    </row>
    <row r="358" spans="1:19" ht="18" customHeight="1" x14ac:dyDescent="0.4">
      <c r="A358" s="82"/>
      <c r="B358" s="42" t="s">
        <v>209</v>
      </c>
      <c r="C358" s="86" t="s">
        <v>208</v>
      </c>
      <c r="D358" s="66"/>
      <c r="E358" s="27">
        <v>1</v>
      </c>
      <c r="F358" s="232">
        <v>87.5</v>
      </c>
      <c r="G358" s="240">
        <f t="shared" si="56"/>
        <v>0</v>
      </c>
      <c r="H358" s="40">
        <v>0.65</v>
      </c>
      <c r="I358" s="265">
        <f t="shared" si="57"/>
        <v>0</v>
      </c>
      <c r="J358" s="41">
        <v>0.15</v>
      </c>
      <c r="K358" s="252">
        <f t="shared" si="58"/>
        <v>0</v>
      </c>
      <c r="L358" s="10"/>
      <c r="M358" s="10"/>
      <c r="N358" s="196"/>
      <c r="Q358" s="10" t="str">
        <f t="shared" si="53"/>
        <v xml:space="preserve"> </v>
      </c>
      <c r="R358" s="10" t="str">
        <f t="shared" si="54"/>
        <v xml:space="preserve"> </v>
      </c>
      <c r="S358" s="10">
        <f>COUNT($R$15:R358)</f>
        <v>0</v>
      </c>
    </row>
    <row r="359" spans="1:19" ht="18" customHeight="1" x14ac:dyDescent="0.4">
      <c r="A359" s="82"/>
      <c r="B359" s="42" t="s">
        <v>390</v>
      </c>
      <c r="C359" s="86" t="s">
        <v>210</v>
      </c>
      <c r="D359" s="66"/>
      <c r="E359" s="27">
        <v>1</v>
      </c>
      <c r="F359" s="232">
        <v>112.5</v>
      </c>
      <c r="G359" s="240">
        <f t="shared" si="56"/>
        <v>0</v>
      </c>
      <c r="H359" s="40">
        <v>1.0254046511627906</v>
      </c>
      <c r="I359" s="265">
        <f t="shared" si="57"/>
        <v>0</v>
      </c>
      <c r="J359" s="41">
        <v>0.15</v>
      </c>
      <c r="K359" s="252">
        <f t="shared" si="58"/>
        <v>0</v>
      </c>
      <c r="L359" s="10"/>
      <c r="M359" s="10"/>
      <c r="N359" s="196"/>
      <c r="Q359" s="10" t="str">
        <f t="shared" si="53"/>
        <v xml:space="preserve"> </v>
      </c>
      <c r="R359" s="10" t="str">
        <f t="shared" si="54"/>
        <v xml:space="preserve"> </v>
      </c>
      <c r="S359" s="10">
        <f>COUNT($R$15:R359)</f>
        <v>0</v>
      </c>
    </row>
    <row r="360" spans="1:19" ht="18" customHeight="1" x14ac:dyDescent="0.4">
      <c r="A360" s="82"/>
      <c r="B360" s="42" t="s">
        <v>391</v>
      </c>
      <c r="C360" s="85" t="s">
        <v>392</v>
      </c>
      <c r="D360" s="66"/>
      <c r="E360" s="27">
        <v>1</v>
      </c>
      <c r="F360" s="232">
        <v>138.38</v>
      </c>
      <c r="G360" s="240">
        <f t="shared" si="56"/>
        <v>0</v>
      </c>
      <c r="H360" s="40">
        <v>2</v>
      </c>
      <c r="I360" s="265">
        <f t="shared" si="57"/>
        <v>0</v>
      </c>
      <c r="J360" s="41">
        <v>0.15</v>
      </c>
      <c r="K360" s="252">
        <f t="shared" si="58"/>
        <v>0</v>
      </c>
      <c r="L360" s="10"/>
      <c r="M360" s="10"/>
      <c r="N360" s="196"/>
      <c r="Q360" s="10" t="str">
        <f t="shared" si="53"/>
        <v xml:space="preserve"> </v>
      </c>
      <c r="R360" s="10" t="str">
        <f t="shared" si="54"/>
        <v xml:space="preserve"> </v>
      </c>
      <c r="S360" s="10">
        <f>COUNT($R$15:R360)</f>
        <v>0</v>
      </c>
    </row>
    <row r="361" spans="1:19" ht="18" customHeight="1" x14ac:dyDescent="0.4">
      <c r="A361" s="82"/>
      <c r="B361" s="42" t="s">
        <v>483</v>
      </c>
      <c r="C361" s="85" t="s">
        <v>484</v>
      </c>
      <c r="D361" s="66"/>
      <c r="E361" s="27">
        <v>1</v>
      </c>
      <c r="F361" s="232">
        <v>125</v>
      </c>
      <c r="G361" s="240">
        <f t="shared" si="56"/>
        <v>0</v>
      </c>
      <c r="H361" s="40">
        <v>0.25</v>
      </c>
      <c r="I361" s="265">
        <f t="shared" si="57"/>
        <v>0</v>
      </c>
      <c r="J361" s="41">
        <v>0.12</v>
      </c>
      <c r="K361" s="252">
        <f t="shared" si="58"/>
        <v>0</v>
      </c>
      <c r="L361" s="10"/>
      <c r="M361" s="10"/>
      <c r="N361" s="196"/>
      <c r="Q361" s="10" t="str">
        <f t="shared" si="53"/>
        <v xml:space="preserve"> </v>
      </c>
      <c r="R361" s="10" t="str">
        <f t="shared" si="54"/>
        <v xml:space="preserve"> </v>
      </c>
      <c r="S361" s="10">
        <f>COUNT($R$15:R361)</f>
        <v>0</v>
      </c>
    </row>
    <row r="362" spans="1:19" ht="18" customHeight="1" x14ac:dyDescent="0.4">
      <c r="A362" s="82"/>
      <c r="B362" s="42" t="s">
        <v>485</v>
      </c>
      <c r="C362" s="85" t="s">
        <v>486</v>
      </c>
      <c r="D362" s="66"/>
      <c r="E362" s="27">
        <v>1</v>
      </c>
      <c r="F362" s="232">
        <v>188</v>
      </c>
      <c r="G362" s="240">
        <f t="shared" si="56"/>
        <v>0</v>
      </c>
      <c r="H362" s="40">
        <v>0.35</v>
      </c>
      <c r="I362" s="265">
        <f t="shared" si="57"/>
        <v>0</v>
      </c>
      <c r="J362" s="41">
        <v>0.15</v>
      </c>
      <c r="K362" s="252">
        <f t="shared" si="58"/>
        <v>0</v>
      </c>
      <c r="L362" s="10"/>
      <c r="M362" s="10"/>
      <c r="N362" s="196"/>
      <c r="Q362" s="10" t="str">
        <f t="shared" si="53"/>
        <v xml:space="preserve"> </v>
      </c>
      <c r="R362" s="10" t="str">
        <f t="shared" si="54"/>
        <v xml:space="preserve"> </v>
      </c>
      <c r="S362" s="10">
        <f>COUNT($R$15:R362)</f>
        <v>0</v>
      </c>
    </row>
    <row r="363" spans="1:19" ht="18" customHeight="1" x14ac:dyDescent="0.4">
      <c r="A363" s="82"/>
      <c r="B363" s="42" t="s">
        <v>352</v>
      </c>
      <c r="C363" s="85" t="s">
        <v>154</v>
      </c>
      <c r="D363" s="66"/>
      <c r="E363" s="27">
        <v>1</v>
      </c>
      <c r="F363" s="232">
        <v>3000</v>
      </c>
      <c r="G363" s="240">
        <f t="shared" si="56"/>
        <v>0</v>
      </c>
      <c r="H363" s="40">
        <v>38.450000000000003</v>
      </c>
      <c r="I363" s="265">
        <f t="shared" si="57"/>
        <v>0</v>
      </c>
      <c r="J363" s="41">
        <v>0</v>
      </c>
      <c r="K363" s="252">
        <f t="shared" si="58"/>
        <v>0</v>
      </c>
      <c r="L363" s="10"/>
      <c r="M363" s="10"/>
      <c r="N363" s="196"/>
      <c r="Q363" s="10" t="str">
        <f t="shared" si="53"/>
        <v xml:space="preserve"> </v>
      </c>
      <c r="R363" s="10" t="str">
        <f t="shared" si="54"/>
        <v xml:space="preserve"> </v>
      </c>
      <c r="S363" s="10">
        <f>COUNT($R$15:R363)</f>
        <v>0</v>
      </c>
    </row>
    <row r="364" spans="1:19" ht="18" customHeight="1" x14ac:dyDescent="0.4">
      <c r="A364" s="82"/>
      <c r="B364" s="42" t="s">
        <v>471</v>
      </c>
      <c r="C364" s="248">
        <v>2844</v>
      </c>
      <c r="D364" s="66"/>
      <c r="E364" s="27">
        <v>1</v>
      </c>
      <c r="F364" s="232">
        <v>2375</v>
      </c>
      <c r="G364" s="240">
        <f t="shared" si="55"/>
        <v>0</v>
      </c>
      <c r="H364" s="40">
        <v>85.6</v>
      </c>
      <c r="I364" s="265">
        <f t="shared" si="51"/>
        <v>0</v>
      </c>
      <c r="J364" s="41">
        <v>0</v>
      </c>
      <c r="K364" s="252">
        <f t="shared" si="52"/>
        <v>0</v>
      </c>
      <c r="L364" s="10"/>
      <c r="M364" s="10"/>
      <c r="N364" s="196"/>
      <c r="Q364" s="10" t="str">
        <f t="shared" si="53"/>
        <v xml:space="preserve"> </v>
      </c>
      <c r="R364" s="10" t="str">
        <f t="shared" si="54"/>
        <v xml:space="preserve"> </v>
      </c>
      <c r="S364" s="10">
        <f>COUNT($R$15:R364)</f>
        <v>0</v>
      </c>
    </row>
    <row r="365" spans="1:19" ht="18" customHeight="1" x14ac:dyDescent="0.4">
      <c r="A365" s="82"/>
      <c r="B365" s="42" t="s">
        <v>399</v>
      </c>
      <c r="C365" s="86">
        <v>1844</v>
      </c>
      <c r="D365" s="66"/>
      <c r="E365" s="27">
        <v>1</v>
      </c>
      <c r="F365" s="232">
        <v>750</v>
      </c>
      <c r="G365" s="240">
        <f t="shared" si="55"/>
        <v>0</v>
      </c>
      <c r="H365" s="40">
        <v>13.8</v>
      </c>
      <c r="I365" s="265">
        <f t="shared" si="51"/>
        <v>0</v>
      </c>
      <c r="J365" s="41">
        <v>0</v>
      </c>
      <c r="K365" s="252">
        <f t="shared" si="52"/>
        <v>0</v>
      </c>
      <c r="L365" s="10"/>
      <c r="M365" s="10"/>
      <c r="N365" s="196"/>
      <c r="Q365" s="10" t="str">
        <f t="shared" si="53"/>
        <v xml:space="preserve"> </v>
      </c>
      <c r="R365" s="10" t="str">
        <f t="shared" si="54"/>
        <v xml:space="preserve"> </v>
      </c>
      <c r="S365" s="10">
        <f>COUNT($R$15:R365)</f>
        <v>0</v>
      </c>
    </row>
    <row r="366" spans="1:19" ht="18" customHeight="1" x14ac:dyDescent="0.4">
      <c r="A366" s="82"/>
      <c r="B366" s="194" t="s">
        <v>374</v>
      </c>
      <c r="C366" s="87">
        <v>3844</v>
      </c>
      <c r="D366" s="66"/>
      <c r="E366" s="27">
        <v>1</v>
      </c>
      <c r="F366" s="232">
        <v>145</v>
      </c>
      <c r="G366" s="240">
        <f t="shared" si="55"/>
        <v>0</v>
      </c>
      <c r="H366" s="40">
        <v>1.4</v>
      </c>
      <c r="I366" s="265">
        <f t="shared" ref="I366:I377" si="59">H366*D366</f>
        <v>0</v>
      </c>
      <c r="J366" s="41">
        <v>0</v>
      </c>
      <c r="K366" s="252">
        <f t="shared" ref="K366:K377" si="60">J366*D366</f>
        <v>0</v>
      </c>
      <c r="L366" s="10"/>
      <c r="M366" s="10"/>
      <c r="N366" s="196"/>
      <c r="Q366" s="10" t="str">
        <f t="shared" si="53"/>
        <v xml:space="preserve"> </v>
      </c>
      <c r="R366" s="10" t="str">
        <f t="shared" si="54"/>
        <v xml:space="preserve"> </v>
      </c>
      <c r="S366" s="10">
        <f>COUNT($R$15:R366)</f>
        <v>0</v>
      </c>
    </row>
    <row r="367" spans="1:19" ht="18" customHeight="1" x14ac:dyDescent="0.4">
      <c r="A367" s="82"/>
      <c r="B367" s="194" t="s">
        <v>375</v>
      </c>
      <c r="C367" s="87">
        <v>4844</v>
      </c>
      <c r="D367" s="66"/>
      <c r="E367" s="27">
        <v>1</v>
      </c>
      <c r="F367" s="232">
        <v>145</v>
      </c>
      <c r="G367" s="240">
        <f t="shared" si="55"/>
        <v>0</v>
      </c>
      <c r="H367" s="40">
        <v>1.4</v>
      </c>
      <c r="I367" s="265">
        <f t="shared" si="59"/>
        <v>0</v>
      </c>
      <c r="J367" s="41">
        <v>0</v>
      </c>
      <c r="K367" s="252">
        <f t="shared" si="60"/>
        <v>0</v>
      </c>
      <c r="L367" s="10"/>
      <c r="M367" s="10"/>
      <c r="N367" s="196"/>
      <c r="Q367" s="10" t="str">
        <f t="shared" si="53"/>
        <v xml:space="preserve"> </v>
      </c>
      <c r="R367" s="10" t="str">
        <f t="shared" si="54"/>
        <v xml:space="preserve"> </v>
      </c>
      <c r="S367" s="10">
        <f>COUNT($R$15:R367)</f>
        <v>0</v>
      </c>
    </row>
    <row r="368" spans="1:19" ht="18" customHeight="1" x14ac:dyDescent="0.4">
      <c r="A368" s="82"/>
      <c r="B368" s="42" t="s">
        <v>376</v>
      </c>
      <c r="C368" s="86">
        <v>5844</v>
      </c>
      <c r="D368" s="66"/>
      <c r="E368" s="27">
        <v>1</v>
      </c>
      <c r="F368" s="232">
        <v>145</v>
      </c>
      <c r="G368" s="240">
        <f t="shared" si="55"/>
        <v>0</v>
      </c>
      <c r="H368" s="40">
        <v>2.0499999999999998</v>
      </c>
      <c r="I368" s="265">
        <f t="shared" si="59"/>
        <v>0</v>
      </c>
      <c r="J368" s="41">
        <v>0</v>
      </c>
      <c r="K368" s="252">
        <f t="shared" si="60"/>
        <v>0</v>
      </c>
      <c r="L368" s="10"/>
      <c r="M368" s="10"/>
      <c r="N368" s="196"/>
      <c r="Q368" s="10" t="str">
        <f t="shared" si="53"/>
        <v xml:space="preserve"> </v>
      </c>
      <c r="R368" s="10" t="str">
        <f t="shared" si="54"/>
        <v xml:space="preserve"> </v>
      </c>
      <c r="S368" s="10">
        <f>COUNT($R$15:R368)</f>
        <v>0</v>
      </c>
    </row>
    <row r="369" spans="1:19" ht="18" customHeight="1" x14ac:dyDescent="0.4">
      <c r="A369" s="82"/>
      <c r="B369" s="42" t="s">
        <v>377</v>
      </c>
      <c r="C369" s="86">
        <v>6844</v>
      </c>
      <c r="D369" s="66"/>
      <c r="E369" s="27">
        <v>1</v>
      </c>
      <c r="F369" s="232">
        <v>145</v>
      </c>
      <c r="G369" s="240">
        <f t="shared" si="55"/>
        <v>0</v>
      </c>
      <c r="H369" s="40">
        <v>2.0499999999999998</v>
      </c>
      <c r="I369" s="265">
        <f>H369*D369</f>
        <v>0</v>
      </c>
      <c r="J369" s="41">
        <v>0</v>
      </c>
      <c r="K369" s="252">
        <f t="shared" si="60"/>
        <v>0</v>
      </c>
      <c r="L369" s="10"/>
      <c r="M369" s="10"/>
      <c r="N369" s="196"/>
      <c r="Q369" s="10" t="str">
        <f t="shared" si="53"/>
        <v xml:space="preserve"> </v>
      </c>
      <c r="R369" s="10" t="str">
        <f t="shared" si="54"/>
        <v xml:space="preserve"> </v>
      </c>
      <c r="S369" s="10">
        <f>COUNT($R$15:R369)</f>
        <v>0</v>
      </c>
    </row>
    <row r="370" spans="1:19" ht="18" customHeight="1" x14ac:dyDescent="0.4">
      <c r="A370" s="82"/>
      <c r="B370" s="42" t="s">
        <v>378</v>
      </c>
      <c r="C370" s="86">
        <v>7844</v>
      </c>
      <c r="D370" s="66"/>
      <c r="E370" s="27">
        <v>1</v>
      </c>
      <c r="F370" s="232">
        <v>145</v>
      </c>
      <c r="G370" s="240">
        <f t="shared" si="55"/>
        <v>0</v>
      </c>
      <c r="H370" s="40">
        <v>2</v>
      </c>
      <c r="I370" s="265">
        <f t="shared" si="59"/>
        <v>0</v>
      </c>
      <c r="J370" s="41">
        <v>0</v>
      </c>
      <c r="K370" s="252">
        <f t="shared" si="60"/>
        <v>0</v>
      </c>
      <c r="L370" s="10"/>
      <c r="M370" s="10"/>
      <c r="N370" s="196"/>
      <c r="Q370" s="10" t="str">
        <f t="shared" si="53"/>
        <v xml:space="preserve"> </v>
      </c>
      <c r="R370" s="10" t="str">
        <f t="shared" si="54"/>
        <v xml:space="preserve"> </v>
      </c>
      <c r="S370" s="10">
        <f>COUNT($R$15:R370)</f>
        <v>0</v>
      </c>
    </row>
    <row r="371" spans="1:19" ht="18" customHeight="1" x14ac:dyDescent="0.4">
      <c r="A371" s="82"/>
      <c r="B371" s="42" t="s">
        <v>379</v>
      </c>
      <c r="C371" s="31">
        <v>8844</v>
      </c>
      <c r="D371" s="66"/>
      <c r="E371" s="27">
        <v>1</v>
      </c>
      <c r="F371" s="232">
        <v>175</v>
      </c>
      <c r="G371" s="240">
        <f t="shared" si="55"/>
        <v>0</v>
      </c>
      <c r="H371" s="40">
        <v>4.75</v>
      </c>
      <c r="I371" s="265">
        <f t="shared" si="59"/>
        <v>0</v>
      </c>
      <c r="J371" s="41">
        <v>0</v>
      </c>
      <c r="K371" s="252">
        <f t="shared" si="60"/>
        <v>0</v>
      </c>
      <c r="L371" s="10"/>
      <c r="M371" s="10"/>
      <c r="N371" s="196"/>
      <c r="Q371" s="10" t="str">
        <f t="shared" si="53"/>
        <v xml:space="preserve"> </v>
      </c>
      <c r="R371" s="10" t="str">
        <f t="shared" si="54"/>
        <v xml:space="preserve"> </v>
      </c>
      <c r="S371" s="10">
        <f>COUNT($R$15:R371)</f>
        <v>0</v>
      </c>
    </row>
    <row r="372" spans="1:19" ht="18" customHeight="1" x14ac:dyDescent="0.4">
      <c r="A372" s="16"/>
      <c r="B372" s="229" t="s">
        <v>465</v>
      </c>
      <c r="C372" s="31">
        <v>1484</v>
      </c>
      <c r="D372" s="66"/>
      <c r="E372" s="27">
        <v>1</v>
      </c>
      <c r="F372" s="232">
        <v>20</v>
      </c>
      <c r="G372" s="240">
        <f t="shared" si="55"/>
        <v>0</v>
      </c>
      <c r="H372" s="40">
        <v>0.25</v>
      </c>
      <c r="I372" s="265">
        <f t="shared" si="59"/>
        <v>0</v>
      </c>
      <c r="J372" s="41">
        <v>0.12</v>
      </c>
      <c r="K372" s="252">
        <f t="shared" si="60"/>
        <v>0</v>
      </c>
      <c r="L372" s="10"/>
      <c r="M372" s="10"/>
      <c r="N372" s="196"/>
      <c r="Q372" s="10" t="str">
        <f t="shared" si="53"/>
        <v xml:space="preserve"> </v>
      </c>
      <c r="R372" s="10" t="str">
        <f t="shared" si="54"/>
        <v xml:space="preserve"> </v>
      </c>
      <c r="S372" s="10">
        <f>COUNT($R$15:R372)</f>
        <v>0</v>
      </c>
    </row>
    <row r="373" spans="1:19" ht="18" customHeight="1" x14ac:dyDescent="0.4">
      <c r="A373" s="16"/>
      <c r="B373" s="229" t="s">
        <v>466</v>
      </c>
      <c r="C373" s="31">
        <v>3884</v>
      </c>
      <c r="D373" s="66"/>
      <c r="E373" s="27">
        <v>1</v>
      </c>
      <c r="F373" s="232">
        <v>25</v>
      </c>
      <c r="G373" s="240">
        <f t="shared" si="55"/>
        <v>0</v>
      </c>
      <c r="H373" s="40">
        <v>0.25</v>
      </c>
      <c r="I373" s="265">
        <f t="shared" si="59"/>
        <v>0</v>
      </c>
      <c r="J373" s="41">
        <v>0.12</v>
      </c>
      <c r="K373" s="252">
        <f t="shared" si="60"/>
        <v>0</v>
      </c>
      <c r="L373" s="10"/>
      <c r="M373" s="10"/>
      <c r="N373" s="196"/>
      <c r="Q373" s="10" t="str">
        <f t="shared" si="53"/>
        <v xml:space="preserve"> </v>
      </c>
      <c r="R373" s="10" t="str">
        <f t="shared" si="54"/>
        <v xml:space="preserve"> </v>
      </c>
      <c r="S373" s="10">
        <f>COUNT($R$15:R373)</f>
        <v>0</v>
      </c>
    </row>
    <row r="374" spans="1:19" ht="18" customHeight="1" x14ac:dyDescent="0.4">
      <c r="A374" s="16"/>
      <c r="B374" s="42" t="s">
        <v>467</v>
      </c>
      <c r="C374" s="31">
        <v>4284</v>
      </c>
      <c r="D374" s="66"/>
      <c r="E374" s="27">
        <v>1</v>
      </c>
      <c r="F374" s="232">
        <v>6.25</v>
      </c>
      <c r="G374" s="240">
        <f t="shared" si="55"/>
        <v>0</v>
      </c>
      <c r="H374" s="40">
        <v>0.05</v>
      </c>
      <c r="I374" s="265">
        <f t="shared" si="59"/>
        <v>0</v>
      </c>
      <c r="J374" s="41">
        <v>0.12</v>
      </c>
      <c r="K374" s="252">
        <f t="shared" si="60"/>
        <v>0</v>
      </c>
      <c r="L374" s="10"/>
      <c r="M374" s="10"/>
      <c r="N374" s="196"/>
      <c r="Q374" s="10" t="str">
        <f t="shared" si="53"/>
        <v xml:space="preserve"> </v>
      </c>
      <c r="R374" s="10" t="str">
        <f t="shared" si="54"/>
        <v xml:space="preserve"> </v>
      </c>
      <c r="S374" s="10">
        <f>COUNT($R$15:R374)</f>
        <v>0</v>
      </c>
    </row>
    <row r="375" spans="1:19" ht="18" customHeight="1" x14ac:dyDescent="0.4">
      <c r="A375" s="16"/>
      <c r="B375" s="42" t="s">
        <v>468</v>
      </c>
      <c r="C375" s="31">
        <v>8284</v>
      </c>
      <c r="D375" s="66"/>
      <c r="E375" s="27">
        <v>1</v>
      </c>
      <c r="F375" s="232">
        <v>6.25</v>
      </c>
      <c r="G375" s="240">
        <f t="shared" si="55"/>
        <v>0</v>
      </c>
      <c r="H375" s="40">
        <v>0.05</v>
      </c>
      <c r="I375" s="265">
        <f t="shared" si="59"/>
        <v>0</v>
      </c>
      <c r="J375" s="41">
        <v>0.12</v>
      </c>
      <c r="K375" s="252">
        <f t="shared" si="60"/>
        <v>0</v>
      </c>
      <c r="L375" s="10"/>
      <c r="M375" s="10"/>
      <c r="N375" s="196"/>
      <c r="Q375" s="10" t="str">
        <f t="shared" si="53"/>
        <v xml:space="preserve"> </v>
      </c>
      <c r="R375" s="10" t="str">
        <f t="shared" si="54"/>
        <v xml:space="preserve"> </v>
      </c>
      <c r="S375" s="10">
        <f>COUNT($R$15:R375)</f>
        <v>0</v>
      </c>
    </row>
    <row r="376" spans="1:19" ht="18" customHeight="1" x14ac:dyDescent="0.4">
      <c r="A376" s="16"/>
      <c r="B376" s="42" t="s">
        <v>469</v>
      </c>
      <c r="C376" s="31">
        <v>4184</v>
      </c>
      <c r="D376" s="66"/>
      <c r="E376" s="27">
        <v>1</v>
      </c>
      <c r="F376" s="232">
        <v>6.25</v>
      </c>
      <c r="G376" s="240">
        <f t="shared" si="55"/>
        <v>0</v>
      </c>
      <c r="H376" s="40">
        <v>0.05</v>
      </c>
      <c r="I376" s="265">
        <f t="shared" si="59"/>
        <v>0</v>
      </c>
      <c r="J376" s="41">
        <v>0.12</v>
      </c>
      <c r="K376" s="252">
        <f t="shared" si="60"/>
        <v>0</v>
      </c>
      <c r="L376" s="10"/>
      <c r="M376" s="10"/>
      <c r="N376" s="196"/>
      <c r="Q376" s="10" t="str">
        <f t="shared" si="53"/>
        <v xml:space="preserve"> </v>
      </c>
      <c r="R376" s="10" t="str">
        <f t="shared" si="54"/>
        <v xml:space="preserve"> </v>
      </c>
      <c r="S376" s="10">
        <f>COUNT($R$15:R376)</f>
        <v>0</v>
      </c>
    </row>
    <row r="377" spans="1:19" ht="18" customHeight="1" thickBot="1" x14ac:dyDescent="0.45">
      <c r="A377" s="19"/>
      <c r="B377" s="38" t="s">
        <v>470</v>
      </c>
      <c r="C377" s="39">
        <v>8184</v>
      </c>
      <c r="D377" s="68"/>
      <c r="E377" s="27">
        <v>1</v>
      </c>
      <c r="F377" s="227">
        <v>6.25</v>
      </c>
      <c r="G377" s="240">
        <f t="shared" si="55"/>
        <v>0</v>
      </c>
      <c r="H377" s="43">
        <v>0.05</v>
      </c>
      <c r="I377" s="265">
        <f t="shared" si="59"/>
        <v>0</v>
      </c>
      <c r="J377" s="44">
        <v>0.12</v>
      </c>
      <c r="K377" s="252">
        <f t="shared" si="60"/>
        <v>0</v>
      </c>
      <c r="L377" s="10"/>
      <c r="M377" s="10"/>
      <c r="N377" s="196"/>
      <c r="Q377" s="10" t="str">
        <f t="shared" si="53"/>
        <v xml:space="preserve"> </v>
      </c>
      <c r="R377" s="10" t="str">
        <f t="shared" si="54"/>
        <v xml:space="preserve"> </v>
      </c>
      <c r="S377" s="10">
        <f>COUNT($R$15:R377)</f>
        <v>0</v>
      </c>
    </row>
    <row r="378" spans="1:19" ht="18" customHeight="1" x14ac:dyDescent="0.4">
      <c r="A378" s="82"/>
      <c r="B378" s="48" t="s">
        <v>166</v>
      </c>
      <c r="C378" s="48"/>
      <c r="D378" s="69"/>
      <c r="E378" s="49"/>
      <c r="F378" s="81"/>
      <c r="G378" s="261"/>
      <c r="H378" s="50"/>
      <c r="I378" s="51"/>
      <c r="J378" s="52"/>
      <c r="K378" s="254">
        <f>(D308+D307+D281+D280+D243+D244+D245+D212+D213+D214+D181+D182+D183+D147+D148+D108+D109+D75+D38)*B10</f>
        <v>0</v>
      </c>
      <c r="Q378" s="10"/>
      <c r="R378" s="10"/>
      <c r="S378" s="10"/>
    </row>
    <row r="379" spans="1:19" ht="18" customHeight="1" x14ac:dyDescent="0.4">
      <c r="A379" s="82"/>
      <c r="B379" s="48" t="s">
        <v>16</v>
      </c>
      <c r="C379" s="48"/>
      <c r="D379" s="70"/>
      <c r="E379" s="53"/>
      <c r="F379" s="71">
        <v>0</v>
      </c>
      <c r="G379" s="262">
        <f>F379*D379</f>
        <v>0</v>
      </c>
      <c r="H379" s="54"/>
      <c r="I379" s="55"/>
      <c r="J379" s="56"/>
      <c r="K379" s="255"/>
      <c r="Q379" s="10"/>
      <c r="R379" s="10"/>
      <c r="S379" s="10"/>
    </row>
    <row r="380" spans="1:19" ht="18" customHeight="1" x14ac:dyDescent="0.4">
      <c r="A380" s="82"/>
      <c r="B380" s="48" t="s">
        <v>17</v>
      </c>
      <c r="C380" s="48"/>
      <c r="D380" s="69"/>
      <c r="E380" s="57"/>
      <c r="F380" s="58"/>
      <c r="G380" s="263"/>
      <c r="H380" s="59"/>
      <c r="I380" s="60"/>
      <c r="J380" s="61"/>
      <c r="K380" s="256">
        <v>0</v>
      </c>
      <c r="Q380" s="10"/>
      <c r="R380" s="10"/>
      <c r="S380" s="10"/>
    </row>
    <row r="381" spans="1:19" ht="18" customHeight="1" thickBot="1" x14ac:dyDescent="0.45">
      <c r="A381" s="20"/>
      <c r="B381" s="62" t="s">
        <v>25</v>
      </c>
      <c r="C381" s="62"/>
      <c r="D381" s="72"/>
      <c r="E381" s="73"/>
      <c r="F381" s="74">
        <v>0</v>
      </c>
      <c r="G381" s="264">
        <f>F381*D381</f>
        <v>0</v>
      </c>
      <c r="H381" s="75"/>
      <c r="I381" s="76"/>
      <c r="J381" s="77"/>
      <c r="K381" s="257"/>
      <c r="Q381" s="10"/>
      <c r="R381" s="10"/>
      <c r="S381" s="10"/>
    </row>
    <row r="382" spans="1:19" ht="21.6" thickBot="1" x14ac:dyDescent="0.3">
      <c r="A382" s="3"/>
      <c r="C382" s="3"/>
      <c r="D382" s="273" t="s">
        <v>7</v>
      </c>
      <c r="E382" s="273"/>
      <c r="F382" s="273"/>
      <c r="G382" s="277">
        <f>SUM(G15:G377)+G379+G381</f>
        <v>0</v>
      </c>
      <c r="H382" s="277"/>
      <c r="I382" s="273" t="s">
        <v>8</v>
      </c>
      <c r="J382" s="274"/>
      <c r="K382" s="258">
        <f>SUM(K15:K377)+K380+K378</f>
        <v>0</v>
      </c>
      <c r="Q382" s="10"/>
      <c r="R382" s="10"/>
      <c r="S382" s="10"/>
    </row>
    <row r="383" spans="1:19" ht="21.6" thickBot="1" x14ac:dyDescent="0.45">
      <c r="D383" s="280" t="s">
        <v>12</v>
      </c>
      <c r="E383" s="280"/>
      <c r="F383" s="78">
        <f>B8</f>
        <v>0</v>
      </c>
      <c r="G383" s="278">
        <f>G382*F383</f>
        <v>0</v>
      </c>
      <c r="H383" s="278"/>
      <c r="I383" s="275" t="s">
        <v>10</v>
      </c>
      <c r="J383" s="275"/>
      <c r="K383" s="259">
        <f>(K382*B9)</f>
        <v>0</v>
      </c>
      <c r="Q383" s="10"/>
      <c r="R383" s="10"/>
      <c r="S383" s="10"/>
    </row>
    <row r="384" spans="1:19" ht="21.6" thickBot="1" x14ac:dyDescent="0.45">
      <c r="D384" s="279" t="s">
        <v>9</v>
      </c>
      <c r="E384" s="279"/>
      <c r="F384" s="279"/>
      <c r="G384" s="278">
        <f>G382+G383</f>
        <v>0</v>
      </c>
      <c r="H384" s="278"/>
      <c r="I384" s="275" t="s">
        <v>167</v>
      </c>
      <c r="J384" s="274"/>
      <c r="K384" s="260">
        <f>SUM(I15:I377)</f>
        <v>0</v>
      </c>
      <c r="Q384" s="10"/>
      <c r="R384" s="10"/>
      <c r="S384" s="10"/>
    </row>
    <row r="385" spans="1:255" ht="22.2" thickBot="1" x14ac:dyDescent="0.45">
      <c r="A385" s="79"/>
      <c r="B385" s="79"/>
      <c r="C385" s="79"/>
      <c r="D385" s="276" t="s">
        <v>11</v>
      </c>
      <c r="E385" s="276"/>
      <c r="F385" s="276"/>
      <c r="G385" s="272">
        <f>G382+G383+K383</f>
        <v>0</v>
      </c>
      <c r="H385" s="272"/>
      <c r="I385" s="79"/>
      <c r="J385" s="79"/>
      <c r="K385" s="79"/>
      <c r="Q385" s="10"/>
      <c r="R385" s="10"/>
      <c r="S385" s="10"/>
    </row>
    <row r="390" spans="1:255" ht="28.5" customHeight="1" x14ac:dyDescent="0.4"/>
    <row r="393" spans="1:255" s="80" customFormat="1" ht="40.5" customHeight="1" x14ac:dyDescent="0.4">
      <c r="A393" s="1"/>
      <c r="B393" s="1"/>
      <c r="C393" s="1"/>
      <c r="D393" s="63"/>
      <c r="E393" s="2"/>
      <c r="F393" s="1"/>
      <c r="G393" s="234"/>
      <c r="H393" s="11"/>
      <c r="I393" s="1"/>
      <c r="J393" s="1"/>
      <c r="K393" s="1"/>
      <c r="L393" s="79"/>
      <c r="M393" s="79"/>
      <c r="N393" s="79"/>
      <c r="O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79"/>
      <c r="AU393" s="79"/>
      <c r="AV393" s="79"/>
      <c r="AW393" s="79"/>
      <c r="AX393" s="79"/>
      <c r="AY393" s="79"/>
      <c r="AZ393" s="79"/>
      <c r="BA393" s="79"/>
      <c r="BB393" s="79"/>
      <c r="BC393" s="79"/>
      <c r="BD393" s="79"/>
      <c r="BE393" s="79"/>
      <c r="BF393" s="79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79"/>
      <c r="BR393" s="79"/>
      <c r="BS393" s="79"/>
      <c r="BT393" s="79"/>
      <c r="BU393" s="79"/>
      <c r="BV393" s="79"/>
      <c r="BW393" s="79"/>
      <c r="BX393" s="79"/>
      <c r="BY393" s="79"/>
      <c r="BZ393" s="79"/>
      <c r="CA393" s="79"/>
      <c r="CB393" s="79"/>
      <c r="CC393" s="79"/>
      <c r="CD393" s="79"/>
      <c r="CE393" s="79"/>
      <c r="CF393" s="79"/>
      <c r="CG393" s="79"/>
      <c r="CH393" s="79"/>
      <c r="CI393" s="79"/>
      <c r="CJ393" s="79"/>
      <c r="CK393" s="79"/>
      <c r="CL393" s="79"/>
      <c r="CM393" s="79"/>
      <c r="CN393" s="79"/>
      <c r="CO393" s="79"/>
      <c r="CP393" s="79"/>
      <c r="CQ393" s="79"/>
      <c r="CR393" s="79"/>
      <c r="CS393" s="79"/>
      <c r="CT393" s="79"/>
      <c r="CU393" s="79"/>
      <c r="CV393" s="79"/>
      <c r="CW393" s="79"/>
      <c r="CX393" s="79"/>
      <c r="CY393" s="79"/>
      <c r="CZ393" s="79"/>
      <c r="DA393" s="79"/>
      <c r="DB393" s="79"/>
      <c r="DC393" s="79"/>
      <c r="DD393" s="79"/>
      <c r="DE393" s="79"/>
      <c r="DF393" s="79"/>
      <c r="DG393" s="79"/>
      <c r="DH393" s="79"/>
      <c r="DI393" s="79"/>
      <c r="DJ393" s="79"/>
      <c r="DK393" s="79"/>
      <c r="DL393" s="79"/>
      <c r="DM393" s="79"/>
      <c r="DN393" s="79"/>
      <c r="DO393" s="79"/>
      <c r="DP393" s="79"/>
      <c r="DQ393" s="79"/>
      <c r="DR393" s="79"/>
      <c r="DS393" s="79"/>
      <c r="DT393" s="79"/>
      <c r="DU393" s="79"/>
      <c r="DV393" s="79"/>
      <c r="DW393" s="79"/>
      <c r="DX393" s="79"/>
      <c r="DY393" s="79"/>
      <c r="DZ393" s="79"/>
      <c r="EA393" s="79"/>
      <c r="EB393" s="79"/>
      <c r="EC393" s="79"/>
      <c r="ED393" s="79"/>
      <c r="EE393" s="79"/>
      <c r="EF393" s="79"/>
      <c r="EG393" s="79"/>
      <c r="EH393" s="79"/>
      <c r="EI393" s="79"/>
      <c r="EJ393" s="79"/>
      <c r="EK393" s="79"/>
      <c r="EL393" s="79"/>
      <c r="EM393" s="79"/>
      <c r="EN393" s="79"/>
      <c r="EO393" s="79"/>
      <c r="EP393" s="79"/>
      <c r="EQ393" s="79"/>
      <c r="ER393" s="79"/>
      <c r="ES393" s="79"/>
      <c r="ET393" s="79"/>
      <c r="EU393" s="79"/>
      <c r="EV393" s="79"/>
      <c r="EW393" s="79"/>
      <c r="EX393" s="79"/>
      <c r="EY393" s="79"/>
      <c r="EZ393" s="79"/>
      <c r="FA393" s="79"/>
      <c r="FB393" s="79"/>
      <c r="FC393" s="79"/>
      <c r="FD393" s="79"/>
      <c r="FE393" s="79"/>
      <c r="FF393" s="79"/>
      <c r="FG393" s="79"/>
      <c r="FH393" s="79"/>
      <c r="FI393" s="79"/>
      <c r="FJ393" s="79"/>
      <c r="FK393" s="79"/>
      <c r="FL393" s="79"/>
      <c r="FM393" s="79"/>
      <c r="FN393" s="79"/>
      <c r="FO393" s="79"/>
      <c r="FP393" s="79"/>
      <c r="FQ393" s="79"/>
      <c r="FR393" s="79"/>
      <c r="FS393" s="79"/>
      <c r="FT393" s="79"/>
      <c r="FU393" s="79"/>
      <c r="FV393" s="79"/>
      <c r="FW393" s="79"/>
      <c r="FX393" s="79"/>
      <c r="FY393" s="79"/>
      <c r="FZ393" s="79"/>
      <c r="GA393" s="79"/>
      <c r="GB393" s="79"/>
      <c r="GC393" s="79"/>
      <c r="GD393" s="79"/>
      <c r="GE393" s="79"/>
      <c r="GF393" s="79"/>
      <c r="GG393" s="79"/>
      <c r="GH393" s="79"/>
      <c r="GI393" s="79"/>
      <c r="GJ393" s="79"/>
      <c r="GK393" s="79"/>
      <c r="GL393" s="79"/>
      <c r="GM393" s="79"/>
      <c r="GN393" s="79"/>
      <c r="GO393" s="79"/>
      <c r="GP393" s="79"/>
      <c r="GQ393" s="79"/>
      <c r="GR393" s="79"/>
      <c r="GS393" s="79"/>
      <c r="GT393" s="79"/>
      <c r="GU393" s="79"/>
      <c r="GV393" s="79"/>
      <c r="GW393" s="79"/>
      <c r="GX393" s="79"/>
      <c r="GY393" s="79"/>
      <c r="GZ393" s="79"/>
      <c r="HA393" s="79"/>
      <c r="HB393" s="79"/>
      <c r="HC393" s="79"/>
      <c r="HD393" s="79"/>
      <c r="HE393" s="79"/>
      <c r="HF393" s="79"/>
      <c r="HG393" s="79"/>
      <c r="HH393" s="79"/>
      <c r="HI393" s="79"/>
      <c r="HJ393" s="79"/>
      <c r="HK393" s="79"/>
      <c r="HL393" s="79"/>
      <c r="HM393" s="79"/>
      <c r="HN393" s="79"/>
      <c r="HO393" s="79"/>
      <c r="HP393" s="79"/>
      <c r="HQ393" s="79"/>
      <c r="HR393" s="79"/>
      <c r="HS393" s="79"/>
      <c r="HT393" s="79"/>
      <c r="HU393" s="79"/>
      <c r="HV393" s="79"/>
      <c r="HW393" s="79"/>
      <c r="HX393" s="79"/>
      <c r="HY393" s="79"/>
      <c r="HZ393" s="79"/>
      <c r="IA393" s="79"/>
      <c r="IB393" s="79"/>
      <c r="IC393" s="79"/>
      <c r="ID393" s="79"/>
      <c r="IE393" s="79"/>
      <c r="IF393" s="79"/>
      <c r="IG393" s="79"/>
      <c r="IH393" s="79"/>
      <c r="II393" s="79"/>
      <c r="IJ393" s="79"/>
      <c r="IK393" s="79"/>
      <c r="IL393" s="79"/>
      <c r="IM393" s="79"/>
      <c r="IN393" s="79"/>
      <c r="IO393" s="79"/>
      <c r="IP393" s="79"/>
      <c r="IQ393" s="79"/>
      <c r="IR393" s="79"/>
      <c r="IS393" s="79"/>
      <c r="IT393" s="79"/>
      <c r="IU393" s="79"/>
    </row>
  </sheetData>
  <sheetProtection algorithmName="SHA-512" hashValue="uMyX1c1fRrjQEk/UTG6JtWOg4BGheH+on8r5HIH44Bwc4zlVcD5NgR5Gs1dIz77Sp9eZhcw0xe0ATfSQcqS3QQ==" saltValue="ufGwkk4jvc297ZpRbROWmg==" spinCount="100000" sheet="1" sort="0" autoFilter="0"/>
  <autoFilter ref="A13:K385" xr:uid="{59F8869F-9995-48C6-9B53-F4BB0CA7A464}">
    <filterColumn colId="0" showButton="0"/>
  </autoFilter>
  <mergeCells count="37">
    <mergeCell ref="C13:C14"/>
    <mergeCell ref="H11:I12"/>
    <mergeCell ref="I13:I14"/>
    <mergeCell ref="A11:C12"/>
    <mergeCell ref="K13:K14"/>
    <mergeCell ref="A13:B14"/>
    <mergeCell ref="J11:K12"/>
    <mergeCell ref="F11:G12"/>
    <mergeCell ref="D11:E12"/>
    <mergeCell ref="J13:J14"/>
    <mergeCell ref="D13:D14"/>
    <mergeCell ref="F13:F14"/>
    <mergeCell ref="H13:H14"/>
    <mergeCell ref="E13:E14"/>
    <mergeCell ref="G13:G14"/>
    <mergeCell ref="A339:A341"/>
    <mergeCell ref="G385:H385"/>
    <mergeCell ref="I382:J382"/>
    <mergeCell ref="I383:J383"/>
    <mergeCell ref="D385:F385"/>
    <mergeCell ref="I384:J384"/>
    <mergeCell ref="G382:H382"/>
    <mergeCell ref="G383:H383"/>
    <mergeCell ref="G384:H384"/>
    <mergeCell ref="D384:F384"/>
    <mergeCell ref="D383:E383"/>
    <mergeCell ref="D382:F382"/>
    <mergeCell ref="A184:A186"/>
    <mergeCell ref="A215:A217"/>
    <mergeCell ref="A246:A248"/>
    <mergeCell ref="A282:A284"/>
    <mergeCell ref="A309:A311"/>
    <mergeCell ref="A15:A17"/>
    <mergeCell ref="A39:A41"/>
    <mergeCell ref="A76:A78"/>
    <mergeCell ref="A110:A112"/>
    <mergeCell ref="A149:A151"/>
  </mergeCells>
  <phoneticPr fontId="0" type="noConversion"/>
  <hyperlinks>
    <hyperlink ref="B2" r:id="rId1" xr:uid="{00000000-0004-0000-0000-000000000000}"/>
  </hyperlinks>
  <pageMargins left="0.75" right="0.75" top="0.39" bottom="0.28999999999999998" header="0.25" footer="0.23"/>
  <pageSetup scale="48" fitToHeight="3" orientation="landscape" horizontalDpi="4294967292" verticalDpi="196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0"/>
  <sheetViews>
    <sheetView workbookViewId="0">
      <selection activeCell="D8" sqref="D8"/>
    </sheetView>
  </sheetViews>
  <sheetFormatPr defaultRowHeight="15.6" x14ac:dyDescent="0.3"/>
  <cols>
    <col min="1" max="1" width="9.109375" style="88"/>
    <col min="2" max="2" width="18.6640625" customWidth="1"/>
    <col min="3" max="3" width="12.33203125" style="88" customWidth="1"/>
    <col min="4" max="4" width="10.33203125" style="89" customWidth="1"/>
    <col min="5" max="5" width="48.5546875" style="90" customWidth="1"/>
    <col min="6" max="6" width="14.88671875" style="91" bestFit="1" customWidth="1"/>
    <col min="7" max="7" width="9.109375" style="88"/>
    <col min="8" max="8" width="11.33203125" style="88" bestFit="1" customWidth="1"/>
    <col min="11" max="11" width="11.33203125" bestFit="1" customWidth="1"/>
  </cols>
  <sheetData>
    <row r="1" spans="1:12" ht="14.4" customHeight="1" x14ac:dyDescent="0.25">
      <c r="B1" s="313" t="s">
        <v>441</v>
      </c>
      <c r="C1" s="314"/>
      <c r="D1" s="314"/>
      <c r="E1" s="314"/>
      <c r="F1" s="315"/>
    </row>
    <row r="2" spans="1:12" ht="15" customHeight="1" thickBot="1" x14ac:dyDescent="0.3">
      <c r="B2" s="316"/>
      <c r="C2" s="317"/>
      <c r="D2" s="317"/>
      <c r="E2" s="317"/>
      <c r="F2" s="318"/>
    </row>
    <row r="3" spans="1:12" ht="13.2" x14ac:dyDescent="0.25">
      <c r="B3" s="319" t="s">
        <v>176</v>
      </c>
      <c r="C3" s="319"/>
      <c r="D3" s="319"/>
      <c r="E3" s="319"/>
      <c r="F3" s="319"/>
    </row>
    <row r="4" spans="1:12" ht="13.2" x14ac:dyDescent="0.25">
      <c r="B4" s="320" t="s">
        <v>177</v>
      </c>
      <c r="C4" s="320"/>
      <c r="D4" s="320"/>
      <c r="E4" s="320"/>
      <c r="F4" s="320"/>
    </row>
    <row r="5" spans="1:12" ht="16.2" thickBot="1" x14ac:dyDescent="0.35">
      <c r="B5" s="176" t="s">
        <v>513</v>
      </c>
    </row>
    <row r="6" spans="1:12" ht="31.8" thickBot="1" x14ac:dyDescent="0.3">
      <c r="A6" s="133" t="s">
        <v>216</v>
      </c>
      <c r="B6" s="92" t="s">
        <v>363</v>
      </c>
      <c r="C6" s="93" t="s">
        <v>211</v>
      </c>
      <c r="D6" s="94" t="s">
        <v>178</v>
      </c>
      <c r="E6" s="95" t="s">
        <v>179</v>
      </c>
      <c r="F6" s="96" t="s">
        <v>180</v>
      </c>
      <c r="G6" s="88" t="s">
        <v>5</v>
      </c>
      <c r="H6" s="133" t="s">
        <v>218</v>
      </c>
    </row>
    <row r="7" spans="1:12" x14ac:dyDescent="0.3">
      <c r="A7" s="88" t="str">
        <f>'Quote Tool'!Q15</f>
        <v xml:space="preserve"> </v>
      </c>
      <c r="B7" s="164"/>
      <c r="C7" s="165" t="s">
        <v>132</v>
      </c>
      <c r="D7" s="165"/>
      <c r="E7" s="164" t="s">
        <v>225</v>
      </c>
      <c r="F7" s="166">
        <v>950</v>
      </c>
      <c r="G7" s="88">
        <f>'Quote Tool'!D15</f>
        <v>0</v>
      </c>
      <c r="H7" s="134">
        <f>F7*(1-'Quote Tool'!$B$7)</f>
        <v>950</v>
      </c>
      <c r="K7" s="179"/>
      <c r="L7" s="179"/>
    </row>
    <row r="8" spans="1:12" x14ac:dyDescent="0.3">
      <c r="A8" s="88" t="str">
        <f>'Quote Tool'!Q16</f>
        <v xml:space="preserve"> </v>
      </c>
      <c r="B8" s="164"/>
      <c r="C8" s="165" t="s">
        <v>226</v>
      </c>
      <c r="D8" s="165"/>
      <c r="E8" s="164" t="s">
        <v>227</v>
      </c>
      <c r="F8" s="166">
        <v>975</v>
      </c>
      <c r="G8" s="88">
        <f>'Quote Tool'!D16</f>
        <v>0</v>
      </c>
      <c r="H8" s="134">
        <f>F8*(1-'Quote Tool'!$B$7)</f>
        <v>975</v>
      </c>
      <c r="K8" s="179"/>
      <c r="L8" s="179"/>
    </row>
    <row r="9" spans="1:12" x14ac:dyDescent="0.3">
      <c r="A9" s="88" t="str">
        <f>'Quote Tool'!Q17</f>
        <v xml:space="preserve"> </v>
      </c>
      <c r="B9" s="167"/>
      <c r="C9" s="168" t="s">
        <v>251</v>
      </c>
      <c r="D9" s="168"/>
      <c r="E9" s="164" t="s">
        <v>250</v>
      </c>
      <c r="F9" s="169">
        <v>975</v>
      </c>
      <c r="G9" s="88">
        <f>'Quote Tool'!D17</f>
        <v>0</v>
      </c>
      <c r="H9" s="134">
        <f>F9*(1-'Quote Tool'!$B$7)</f>
        <v>975</v>
      </c>
      <c r="K9" s="179"/>
      <c r="L9" s="179"/>
    </row>
    <row r="10" spans="1:12" x14ac:dyDescent="0.3">
      <c r="A10" s="88" t="str">
        <f>'Quote Tool'!Q18</f>
        <v xml:space="preserve"> </v>
      </c>
      <c r="B10" s="118"/>
      <c r="C10" s="119" t="s">
        <v>133</v>
      </c>
      <c r="D10" s="119"/>
      <c r="E10" s="164" t="s">
        <v>499</v>
      </c>
      <c r="F10" s="120">
        <v>2500</v>
      </c>
      <c r="G10" s="88">
        <f>'Quote Tool'!D18</f>
        <v>0</v>
      </c>
      <c r="H10" s="134">
        <f>F10*(1-'Quote Tool'!$B$7)</f>
        <v>2500</v>
      </c>
      <c r="K10" s="179"/>
      <c r="L10" s="179"/>
    </row>
    <row r="11" spans="1:12" x14ac:dyDescent="0.3">
      <c r="A11" s="88" t="str">
        <f>'Quote Tool'!Q19</f>
        <v xml:space="preserve"> </v>
      </c>
      <c r="B11" s="118"/>
      <c r="C11" s="177" t="s">
        <v>134</v>
      </c>
      <c r="D11" s="165"/>
      <c r="E11" s="164" t="s">
        <v>124</v>
      </c>
      <c r="F11" s="120">
        <v>250</v>
      </c>
      <c r="G11" s="88">
        <f>'Quote Tool'!D19</f>
        <v>0</v>
      </c>
      <c r="H11" s="134">
        <f>F11*(1-'Quote Tool'!$B$7)</f>
        <v>250</v>
      </c>
      <c r="K11" s="179"/>
      <c r="L11" s="179"/>
    </row>
    <row r="12" spans="1:12" x14ac:dyDescent="0.3">
      <c r="A12" s="88" t="str">
        <f>'Quote Tool'!Q20</f>
        <v xml:space="preserve"> </v>
      </c>
      <c r="B12" s="118"/>
      <c r="C12" s="178" t="s">
        <v>217</v>
      </c>
      <c r="D12" s="165"/>
      <c r="E12" s="164" t="s">
        <v>260</v>
      </c>
      <c r="F12" s="135">
        <v>0</v>
      </c>
      <c r="G12" s="88">
        <f>'Quote Tool'!D20</f>
        <v>0</v>
      </c>
      <c r="H12" s="134">
        <f>F12*(1-'Quote Tool'!$B$7)</f>
        <v>0</v>
      </c>
      <c r="K12" s="179"/>
      <c r="L12" s="179"/>
    </row>
    <row r="13" spans="1:12" x14ac:dyDescent="0.3">
      <c r="A13" s="88" t="str">
        <f>'Quote Tool'!Q21</f>
        <v xml:space="preserve"> </v>
      </c>
      <c r="B13" s="118"/>
      <c r="C13" s="119" t="s">
        <v>135</v>
      </c>
      <c r="D13" s="168"/>
      <c r="E13" s="164" t="s">
        <v>261</v>
      </c>
      <c r="F13" s="120">
        <v>625</v>
      </c>
      <c r="G13" s="88">
        <f>'Quote Tool'!D21</f>
        <v>0</v>
      </c>
      <c r="H13" s="134">
        <f>F13*(1-'Quote Tool'!$B$7)</f>
        <v>625</v>
      </c>
      <c r="K13" s="179"/>
      <c r="L13" s="179"/>
    </row>
    <row r="14" spans="1:12" x14ac:dyDescent="0.3">
      <c r="A14" s="88" t="str">
        <f>'Quote Tool'!Q22</f>
        <v xml:space="preserve"> </v>
      </c>
      <c r="B14" s="118"/>
      <c r="C14" s="119" t="s">
        <v>136</v>
      </c>
      <c r="D14" s="119"/>
      <c r="E14" s="164" t="s">
        <v>262</v>
      </c>
      <c r="F14" s="120">
        <v>650</v>
      </c>
      <c r="G14" s="88">
        <f>'Quote Tool'!D22</f>
        <v>0</v>
      </c>
      <c r="H14" s="134">
        <f>F14*(1-'Quote Tool'!$B$7)</f>
        <v>650</v>
      </c>
      <c r="K14" s="179"/>
      <c r="L14" s="179"/>
    </row>
    <row r="15" spans="1:12" x14ac:dyDescent="0.3">
      <c r="A15" s="88" t="str">
        <f>'Quote Tool'!Q23</f>
        <v xml:space="preserve"> </v>
      </c>
      <c r="B15" s="118"/>
      <c r="C15" s="119" t="s">
        <v>137</v>
      </c>
      <c r="D15" s="165"/>
      <c r="E15" s="164" t="s">
        <v>125</v>
      </c>
      <c r="F15" s="120">
        <v>1000</v>
      </c>
      <c r="G15" s="88">
        <f>'Quote Tool'!D23</f>
        <v>0</v>
      </c>
      <c r="H15" s="134">
        <f>F15*(1-'Quote Tool'!$B$7)</f>
        <v>1000</v>
      </c>
      <c r="K15" s="179"/>
      <c r="L15" s="179"/>
    </row>
    <row r="16" spans="1:12" x14ac:dyDescent="0.3">
      <c r="A16" s="88" t="str">
        <f>'Quote Tool'!Q24</f>
        <v xml:space="preserve"> </v>
      </c>
      <c r="B16" s="118"/>
      <c r="C16" s="119" t="s">
        <v>355</v>
      </c>
      <c r="D16" s="165"/>
      <c r="E16" s="164" t="s">
        <v>473</v>
      </c>
      <c r="F16" s="120">
        <v>1100</v>
      </c>
      <c r="G16" s="88">
        <f>'Quote Tool'!D24</f>
        <v>0</v>
      </c>
      <c r="H16" s="134">
        <f>F16*(1-'Quote Tool'!$B$7)</f>
        <v>1100</v>
      </c>
      <c r="K16" s="179"/>
      <c r="L16" s="179"/>
    </row>
    <row r="17" spans="1:12" x14ac:dyDescent="0.3">
      <c r="A17" s="88" t="str">
        <f>'Quote Tool'!Q25</f>
        <v xml:space="preserve"> </v>
      </c>
      <c r="B17" s="118"/>
      <c r="C17" s="119" t="s">
        <v>138</v>
      </c>
      <c r="D17" s="165"/>
      <c r="E17" s="164" t="s">
        <v>164</v>
      </c>
      <c r="F17" s="120">
        <v>750</v>
      </c>
      <c r="G17" s="88">
        <f>'Quote Tool'!D25</f>
        <v>0</v>
      </c>
      <c r="H17" s="134">
        <f>F17*(1-'Quote Tool'!$B$7)</f>
        <v>750</v>
      </c>
      <c r="K17" s="179"/>
      <c r="L17" s="179"/>
    </row>
    <row r="18" spans="1:12" x14ac:dyDescent="0.3">
      <c r="A18" s="88" t="str">
        <f>'Quote Tool'!Q26</f>
        <v xml:space="preserve"> </v>
      </c>
      <c r="B18" s="118"/>
      <c r="C18" s="119" t="s">
        <v>139</v>
      </c>
      <c r="D18" s="165"/>
      <c r="E18" s="164" t="s">
        <v>126</v>
      </c>
      <c r="F18" s="120">
        <v>800</v>
      </c>
      <c r="G18" s="88">
        <f>'Quote Tool'!D26</f>
        <v>0</v>
      </c>
      <c r="H18" s="134">
        <f>F18*(1-'Quote Tool'!$B$7)</f>
        <v>800</v>
      </c>
      <c r="K18" s="179"/>
      <c r="L18" s="179"/>
    </row>
    <row r="19" spans="1:12" x14ac:dyDescent="0.3">
      <c r="A19" s="88" t="str">
        <f>'Quote Tool'!Q27</f>
        <v xml:space="preserve"> </v>
      </c>
      <c r="B19" s="118"/>
      <c r="C19" s="119" t="s">
        <v>140</v>
      </c>
      <c r="D19" s="168"/>
      <c r="E19" s="164" t="s">
        <v>127</v>
      </c>
      <c r="F19" s="120">
        <v>850</v>
      </c>
      <c r="G19" s="88">
        <f>'Quote Tool'!D27</f>
        <v>0</v>
      </c>
      <c r="H19" s="134">
        <f>F19*(1-'Quote Tool'!$B$7)</f>
        <v>850</v>
      </c>
      <c r="K19" s="179"/>
      <c r="L19" s="179"/>
    </row>
    <row r="20" spans="1:12" x14ac:dyDescent="0.3">
      <c r="A20" s="88" t="str">
        <f>'Quote Tool'!Q28</f>
        <v xml:space="preserve"> </v>
      </c>
      <c r="B20" s="118"/>
      <c r="C20" s="119" t="s">
        <v>356</v>
      </c>
      <c r="D20" s="119"/>
      <c r="E20" s="164" t="s">
        <v>474</v>
      </c>
      <c r="F20" s="120">
        <v>1000</v>
      </c>
      <c r="G20" s="88">
        <f>'Quote Tool'!D28</f>
        <v>0</v>
      </c>
      <c r="H20" s="134">
        <f>F20*(1-'Quote Tool'!$B$7)</f>
        <v>1000</v>
      </c>
      <c r="K20" s="179"/>
      <c r="L20" s="179"/>
    </row>
    <row r="21" spans="1:12" x14ac:dyDescent="0.3">
      <c r="A21" s="88" t="str">
        <f>'Quote Tool'!Q29</f>
        <v xml:space="preserve"> </v>
      </c>
      <c r="B21" s="118"/>
      <c r="C21" s="119" t="s">
        <v>141</v>
      </c>
      <c r="D21" s="165"/>
      <c r="E21" s="164" t="s">
        <v>128</v>
      </c>
      <c r="F21" s="120">
        <v>900</v>
      </c>
      <c r="G21" s="88">
        <f>'Quote Tool'!D29</f>
        <v>0</v>
      </c>
      <c r="H21" s="134">
        <f>F21*(1-'Quote Tool'!$B$7)</f>
        <v>900</v>
      </c>
      <c r="K21" s="179"/>
      <c r="L21" s="179"/>
    </row>
    <row r="22" spans="1:12" x14ac:dyDescent="0.3">
      <c r="A22" s="88" t="str">
        <f>'Quote Tool'!Q30</f>
        <v xml:space="preserve"> </v>
      </c>
      <c r="B22" s="118"/>
      <c r="C22" s="119" t="s">
        <v>359</v>
      </c>
      <c r="D22" s="165"/>
      <c r="E22" s="164" t="s">
        <v>475</v>
      </c>
      <c r="F22" s="120">
        <v>1100</v>
      </c>
      <c r="G22" s="88">
        <f>'Quote Tool'!D30</f>
        <v>0</v>
      </c>
      <c r="H22" s="134">
        <f>F22*(1-'Quote Tool'!$B$7)</f>
        <v>1100</v>
      </c>
      <c r="K22" s="179"/>
      <c r="L22" s="179"/>
    </row>
    <row r="23" spans="1:12" x14ac:dyDescent="0.3">
      <c r="A23" s="88" t="str">
        <f>'Quote Tool'!Q31</f>
        <v xml:space="preserve"> </v>
      </c>
      <c r="B23" s="118"/>
      <c r="C23" s="119" t="s">
        <v>142</v>
      </c>
      <c r="D23" s="168"/>
      <c r="E23" s="164" t="s">
        <v>129</v>
      </c>
      <c r="F23" s="120">
        <v>562.5</v>
      </c>
      <c r="G23" s="88">
        <f>'Quote Tool'!D31</f>
        <v>0</v>
      </c>
      <c r="H23" s="134">
        <f>F23*(1-'Quote Tool'!$B$7)</f>
        <v>562.5</v>
      </c>
      <c r="K23" s="179"/>
      <c r="L23" s="179"/>
    </row>
    <row r="24" spans="1:12" x14ac:dyDescent="0.3">
      <c r="A24" s="88" t="str">
        <f>'Quote Tool'!Q32</f>
        <v xml:space="preserve"> </v>
      </c>
      <c r="B24" s="118"/>
      <c r="C24" s="119" t="s">
        <v>143</v>
      </c>
      <c r="D24" s="119"/>
      <c r="E24" s="164" t="s">
        <v>130</v>
      </c>
      <c r="F24" s="120">
        <v>400</v>
      </c>
      <c r="G24" s="88">
        <f>'Quote Tool'!D32</f>
        <v>0</v>
      </c>
      <c r="H24" s="134">
        <f>F24*(1-'Quote Tool'!$B$7)</f>
        <v>400</v>
      </c>
      <c r="K24" s="179"/>
      <c r="L24" s="179"/>
    </row>
    <row r="25" spans="1:12" x14ac:dyDescent="0.3">
      <c r="A25" s="88" t="str">
        <f>'Quote Tool'!Q33</f>
        <v xml:space="preserve"> </v>
      </c>
      <c r="B25" s="118"/>
      <c r="C25" s="119" t="s">
        <v>144</v>
      </c>
      <c r="D25" s="165"/>
      <c r="E25" s="164" t="s">
        <v>131</v>
      </c>
      <c r="F25" s="120">
        <v>375</v>
      </c>
      <c r="G25" s="88">
        <f>'Quote Tool'!D33</f>
        <v>0</v>
      </c>
      <c r="H25" s="134">
        <f>F25*(1-'Quote Tool'!$B$7)</f>
        <v>375</v>
      </c>
      <c r="K25" s="179"/>
      <c r="L25" s="179"/>
    </row>
    <row r="26" spans="1:12" x14ac:dyDescent="0.3">
      <c r="A26" s="88" t="str">
        <f>'Quote Tool'!Q34</f>
        <v xml:space="preserve"> </v>
      </c>
      <c r="B26" s="118"/>
      <c r="C26" s="119" t="s">
        <v>145</v>
      </c>
      <c r="D26" s="165"/>
      <c r="E26" s="164" t="s">
        <v>263</v>
      </c>
      <c r="F26" s="120">
        <v>375</v>
      </c>
      <c r="G26" s="88">
        <f>'Quote Tool'!D34</f>
        <v>0</v>
      </c>
      <c r="H26" s="134">
        <f>F26*(1-'Quote Tool'!$B$7)</f>
        <v>375</v>
      </c>
      <c r="K26" s="179"/>
      <c r="L26" s="179"/>
    </row>
    <row r="27" spans="1:12" x14ac:dyDescent="0.3">
      <c r="A27" s="88" t="str">
        <f>'Quote Tool'!Q35</f>
        <v xml:space="preserve"> </v>
      </c>
      <c r="B27" s="118"/>
      <c r="C27" s="119" t="s">
        <v>146</v>
      </c>
      <c r="D27" s="168"/>
      <c r="E27" s="164" t="s">
        <v>264</v>
      </c>
      <c r="F27" s="120">
        <v>375</v>
      </c>
      <c r="G27" s="88">
        <f>'Quote Tool'!D35</f>
        <v>0</v>
      </c>
      <c r="H27" s="134">
        <f>F27*(1-'Quote Tool'!$B$7)</f>
        <v>375</v>
      </c>
      <c r="K27" s="179"/>
      <c r="L27" s="179"/>
    </row>
    <row r="28" spans="1:12" x14ac:dyDescent="0.3">
      <c r="A28" s="88" t="str">
        <f>'Quote Tool'!Q36</f>
        <v xml:space="preserve"> </v>
      </c>
      <c r="B28" s="118"/>
      <c r="C28" s="119" t="s">
        <v>147</v>
      </c>
      <c r="D28" s="119"/>
      <c r="E28" s="164" t="s">
        <v>265</v>
      </c>
      <c r="F28" s="120">
        <v>1300</v>
      </c>
      <c r="G28" s="88">
        <f>'Quote Tool'!D36</f>
        <v>0</v>
      </c>
      <c r="H28" s="134">
        <f>F28*(1-'Quote Tool'!$B$7)</f>
        <v>1300</v>
      </c>
      <c r="K28" s="179"/>
      <c r="L28" s="179"/>
    </row>
    <row r="29" spans="1:12" x14ac:dyDescent="0.3">
      <c r="A29" s="88" t="str">
        <f>'Quote Tool'!Q37</f>
        <v xml:space="preserve"> </v>
      </c>
      <c r="B29" s="167"/>
      <c r="C29" s="170" t="s">
        <v>148</v>
      </c>
      <c r="D29" s="165"/>
      <c r="E29" s="164" t="s">
        <v>266</v>
      </c>
      <c r="F29" s="169">
        <v>750</v>
      </c>
      <c r="G29" s="88">
        <f>'Quote Tool'!D37</f>
        <v>0</v>
      </c>
      <c r="H29" s="134">
        <f>F29*(1-'Quote Tool'!$B$7)</f>
        <v>750</v>
      </c>
      <c r="K29" s="179"/>
      <c r="L29" s="179"/>
    </row>
    <row r="30" spans="1:12" x14ac:dyDescent="0.3">
      <c r="A30" s="88" t="str">
        <f>'Quote Tool'!Q38</f>
        <v xml:space="preserve"> </v>
      </c>
      <c r="B30" s="167"/>
      <c r="C30" s="170" t="s">
        <v>149</v>
      </c>
      <c r="D30" s="165"/>
      <c r="E30" s="164" t="s">
        <v>267</v>
      </c>
      <c r="F30" s="169">
        <v>20</v>
      </c>
      <c r="G30" s="88">
        <f>'Quote Tool'!D38</f>
        <v>0</v>
      </c>
      <c r="H30" s="134">
        <f>F30*(1-'Quote Tool'!$B$7)</f>
        <v>20</v>
      </c>
      <c r="K30" s="179"/>
      <c r="L30" s="179"/>
    </row>
    <row r="31" spans="1:12" x14ac:dyDescent="0.3">
      <c r="A31" s="88" t="str">
        <f>'Quote Tool'!Q39</f>
        <v xml:space="preserve"> </v>
      </c>
      <c r="B31" s="167"/>
      <c r="C31" s="170">
        <v>9000</v>
      </c>
      <c r="D31" s="168"/>
      <c r="E31" s="164" t="s">
        <v>228</v>
      </c>
      <c r="F31" s="169">
        <v>650</v>
      </c>
      <c r="G31" s="88">
        <f>'Quote Tool'!D39</f>
        <v>0</v>
      </c>
      <c r="H31" s="134">
        <f>F31*(1-'Quote Tool'!$B$7)</f>
        <v>650</v>
      </c>
      <c r="K31" s="179"/>
      <c r="L31" s="179"/>
    </row>
    <row r="32" spans="1:12" x14ac:dyDescent="0.3">
      <c r="A32" s="88" t="str">
        <f>'Quote Tool'!Q40</f>
        <v xml:space="preserve"> </v>
      </c>
      <c r="B32" s="118"/>
      <c r="C32" s="121">
        <v>9062</v>
      </c>
      <c r="D32" s="119"/>
      <c r="E32" s="164" t="s">
        <v>229</v>
      </c>
      <c r="F32" s="120">
        <v>675</v>
      </c>
      <c r="G32" s="88">
        <f>'Quote Tool'!D40</f>
        <v>0</v>
      </c>
      <c r="H32" s="134">
        <f>F32*(1-'Quote Tool'!$B$7)</f>
        <v>675</v>
      </c>
      <c r="K32" s="179"/>
      <c r="L32" s="179"/>
    </row>
    <row r="33" spans="1:12" x14ac:dyDescent="0.3">
      <c r="A33" s="88" t="str">
        <f>'Quote Tool'!Q41</f>
        <v xml:space="preserve"> </v>
      </c>
      <c r="B33" s="118"/>
      <c r="C33" s="121">
        <v>9061</v>
      </c>
      <c r="D33" s="119"/>
      <c r="E33" s="164" t="s">
        <v>258</v>
      </c>
      <c r="F33" s="120">
        <v>675</v>
      </c>
      <c r="G33" s="88">
        <f>'Quote Tool'!D41</f>
        <v>0</v>
      </c>
      <c r="H33" s="134">
        <f>F33*(1-'Quote Tool'!$B$7)</f>
        <v>675</v>
      </c>
      <c r="K33" s="179"/>
      <c r="L33" s="179"/>
    </row>
    <row r="34" spans="1:12" x14ac:dyDescent="0.3">
      <c r="A34" s="88" t="str">
        <f>'Quote Tool'!Q42</f>
        <v xml:space="preserve"> </v>
      </c>
      <c r="B34" s="118"/>
      <c r="C34" s="184">
        <v>9055</v>
      </c>
      <c r="D34" s="119"/>
      <c r="E34" s="164" t="s">
        <v>500</v>
      </c>
      <c r="F34" s="120">
        <v>1500</v>
      </c>
      <c r="G34" s="88">
        <f>'Quote Tool'!D42</f>
        <v>0</v>
      </c>
      <c r="H34" s="134">
        <f>F34*(1-'Quote Tool'!$B$7)</f>
        <v>1500</v>
      </c>
      <c r="K34" s="179"/>
      <c r="L34" s="179"/>
    </row>
    <row r="35" spans="1:12" x14ac:dyDescent="0.3">
      <c r="A35" s="88" t="str">
        <f>'Quote Tool'!Q43</f>
        <v xml:space="preserve"> </v>
      </c>
      <c r="B35" s="118"/>
      <c r="C35" s="121">
        <v>9002</v>
      </c>
      <c r="D35" s="119"/>
      <c r="E35" s="164" t="s">
        <v>27</v>
      </c>
      <c r="F35" s="120">
        <v>137.5</v>
      </c>
      <c r="G35" s="88">
        <f>'Quote Tool'!D43</f>
        <v>0</v>
      </c>
      <c r="H35" s="134">
        <f>F35*(1-'Quote Tool'!$B$7)</f>
        <v>137.5</v>
      </c>
      <c r="K35" s="179"/>
      <c r="L35" s="179"/>
    </row>
    <row r="36" spans="1:12" x14ac:dyDescent="0.3">
      <c r="A36" s="88" t="str">
        <f>'Quote Tool'!Q44</f>
        <v xml:space="preserve"> </v>
      </c>
      <c r="B36" s="118"/>
      <c r="C36" s="121" t="s">
        <v>212</v>
      </c>
      <c r="D36" s="119"/>
      <c r="E36" s="164" t="s">
        <v>349</v>
      </c>
      <c r="F36" s="120">
        <v>0</v>
      </c>
      <c r="G36" s="88">
        <f>'Quote Tool'!D44</f>
        <v>0</v>
      </c>
      <c r="H36" s="134">
        <f>F36*(1-'Quote Tool'!$B$7)</f>
        <v>0</v>
      </c>
      <c r="K36" s="179"/>
      <c r="L36" s="179"/>
    </row>
    <row r="37" spans="1:12" x14ac:dyDescent="0.3">
      <c r="A37" s="88" t="str">
        <f>'Quote Tool'!Q45</f>
        <v xml:space="preserve"> </v>
      </c>
      <c r="B37" s="118"/>
      <c r="C37" s="121">
        <v>9003</v>
      </c>
      <c r="D37" s="119"/>
      <c r="E37" s="164" t="s">
        <v>268</v>
      </c>
      <c r="F37" s="120">
        <v>350</v>
      </c>
      <c r="G37" s="88">
        <f>'Quote Tool'!D45</f>
        <v>0</v>
      </c>
      <c r="H37" s="134">
        <f>F37*(1-'Quote Tool'!$B$7)</f>
        <v>350</v>
      </c>
      <c r="K37" s="179"/>
      <c r="L37" s="179"/>
    </row>
    <row r="38" spans="1:12" x14ac:dyDescent="0.3">
      <c r="A38" s="88" t="str">
        <f>'Quote Tool'!Q46</f>
        <v xml:space="preserve"> </v>
      </c>
      <c r="B38" s="118"/>
      <c r="C38" s="121">
        <v>9004</v>
      </c>
      <c r="D38" s="119"/>
      <c r="E38" s="164" t="s">
        <v>269</v>
      </c>
      <c r="F38" s="120">
        <v>357.5</v>
      </c>
      <c r="G38" s="88">
        <f>'Quote Tool'!D46</f>
        <v>0</v>
      </c>
      <c r="H38" s="134">
        <f>F38*(1-'Quote Tool'!$B$7)</f>
        <v>357.5</v>
      </c>
      <c r="K38" s="179"/>
      <c r="L38" s="179"/>
    </row>
    <row r="39" spans="1:12" x14ac:dyDescent="0.3">
      <c r="A39" s="88" t="str">
        <f>'Quote Tool'!Q47</f>
        <v xml:space="preserve"> </v>
      </c>
      <c r="B39" s="118"/>
      <c r="C39" s="121">
        <v>9005</v>
      </c>
      <c r="D39" s="119"/>
      <c r="E39" s="164" t="s">
        <v>28</v>
      </c>
      <c r="F39" s="120">
        <v>537.5</v>
      </c>
      <c r="G39" s="88">
        <f>'Quote Tool'!D47</f>
        <v>0</v>
      </c>
      <c r="H39" s="134">
        <f>F39*(1-'Quote Tool'!$B$7)</f>
        <v>537.5</v>
      </c>
      <c r="K39" s="179"/>
      <c r="L39" s="179"/>
    </row>
    <row r="40" spans="1:12" x14ac:dyDescent="0.3">
      <c r="A40" s="88" t="str">
        <f>'Quote Tool'!Q48</f>
        <v xml:space="preserve"> </v>
      </c>
      <c r="B40" s="118"/>
      <c r="C40" s="121">
        <v>9009</v>
      </c>
      <c r="D40" s="119"/>
      <c r="E40" s="164" t="s">
        <v>476</v>
      </c>
      <c r="F40" s="120">
        <v>550</v>
      </c>
      <c r="G40" s="88">
        <f>'Quote Tool'!D48</f>
        <v>0</v>
      </c>
      <c r="H40" s="134">
        <f>F40*(1-'Quote Tool'!$B$7)</f>
        <v>550</v>
      </c>
      <c r="K40" s="179"/>
      <c r="L40" s="179"/>
    </row>
    <row r="41" spans="1:12" x14ac:dyDescent="0.3">
      <c r="A41" s="88" t="str">
        <f>'Quote Tool'!Q49</f>
        <v xml:space="preserve"> </v>
      </c>
      <c r="B41" s="118"/>
      <c r="C41" s="121">
        <v>9607</v>
      </c>
      <c r="D41" s="119"/>
      <c r="E41" s="164" t="s">
        <v>29</v>
      </c>
      <c r="F41" s="120">
        <v>437.5</v>
      </c>
      <c r="G41" s="88">
        <f>'Quote Tool'!D49</f>
        <v>0</v>
      </c>
      <c r="H41" s="134">
        <f>F41*(1-'Quote Tool'!$B$7)</f>
        <v>437.5</v>
      </c>
      <c r="K41" s="179"/>
      <c r="L41" s="179"/>
    </row>
    <row r="42" spans="1:12" x14ac:dyDescent="0.3">
      <c r="A42" s="88" t="str">
        <f>'Quote Tool'!Q50</f>
        <v xml:space="preserve"> </v>
      </c>
      <c r="B42" s="118"/>
      <c r="C42" s="121">
        <v>9707</v>
      </c>
      <c r="D42" s="119"/>
      <c r="E42" s="164" t="s">
        <v>30</v>
      </c>
      <c r="F42" s="120">
        <v>475</v>
      </c>
      <c r="G42" s="88">
        <f>'Quote Tool'!D50</f>
        <v>0</v>
      </c>
      <c r="H42" s="134">
        <f>F42*(1-'Quote Tool'!$B$7)</f>
        <v>475</v>
      </c>
      <c r="K42" s="179"/>
      <c r="L42" s="179"/>
    </row>
    <row r="43" spans="1:12" x14ac:dyDescent="0.3">
      <c r="A43" s="88" t="str">
        <f>'Quote Tool'!Q51</f>
        <v xml:space="preserve"> </v>
      </c>
      <c r="B43" s="118"/>
      <c r="C43" s="121">
        <v>9712</v>
      </c>
      <c r="D43" s="119"/>
      <c r="E43" s="164" t="s">
        <v>477</v>
      </c>
      <c r="F43" s="120">
        <v>525</v>
      </c>
      <c r="G43" s="88">
        <f>'Quote Tool'!D51</f>
        <v>0</v>
      </c>
      <c r="H43" s="134">
        <f>F43*(1-'Quote Tool'!$B$7)</f>
        <v>525</v>
      </c>
      <c r="K43" s="179"/>
      <c r="L43" s="179"/>
    </row>
    <row r="44" spans="1:12" s="97" customFormat="1" x14ac:dyDescent="0.3">
      <c r="A44" s="88" t="str">
        <f>'Quote Tool'!Q52</f>
        <v xml:space="preserve"> </v>
      </c>
      <c r="B44" s="118"/>
      <c r="C44" s="121">
        <v>9807</v>
      </c>
      <c r="D44" s="119"/>
      <c r="E44" s="164" t="s">
        <v>31</v>
      </c>
      <c r="F44" s="120">
        <v>500</v>
      </c>
      <c r="G44" s="88">
        <f>'Quote Tool'!D52</f>
        <v>0</v>
      </c>
      <c r="H44" s="134">
        <f>F44*(1-'Quote Tool'!$B$7)</f>
        <v>500</v>
      </c>
      <c r="J44"/>
      <c r="K44" s="179"/>
      <c r="L44" s="179"/>
    </row>
    <row r="45" spans="1:12" s="97" customFormat="1" x14ac:dyDescent="0.3">
      <c r="A45" s="88" t="str">
        <f>'Quote Tool'!Q53</f>
        <v xml:space="preserve"> </v>
      </c>
      <c r="B45" s="118"/>
      <c r="C45" s="121">
        <v>9812</v>
      </c>
      <c r="D45" s="119"/>
      <c r="E45" s="164" t="s">
        <v>478</v>
      </c>
      <c r="F45" s="120">
        <v>480</v>
      </c>
      <c r="G45" s="88">
        <f>'Quote Tool'!D53</f>
        <v>0</v>
      </c>
      <c r="H45" s="134">
        <f>F45*(1-'Quote Tool'!$B$7)</f>
        <v>480</v>
      </c>
      <c r="J45"/>
      <c r="K45" s="179"/>
      <c r="L45" s="179"/>
    </row>
    <row r="46" spans="1:12" s="97" customFormat="1" x14ac:dyDescent="0.3">
      <c r="A46" s="88" t="str">
        <f>'Quote Tool'!Q54</f>
        <v xml:space="preserve"> </v>
      </c>
      <c r="B46" s="118"/>
      <c r="C46" s="121">
        <v>9721</v>
      </c>
      <c r="D46" s="119"/>
      <c r="E46" s="164" t="s">
        <v>32</v>
      </c>
      <c r="F46" s="120">
        <v>312.5</v>
      </c>
      <c r="G46" s="88">
        <f>'Quote Tool'!D54</f>
        <v>0</v>
      </c>
      <c r="H46" s="134">
        <f>F46*(1-'Quote Tool'!$B$7)</f>
        <v>312.5</v>
      </c>
      <c r="J46"/>
      <c r="K46" s="179"/>
      <c r="L46" s="179"/>
    </row>
    <row r="47" spans="1:12" x14ac:dyDescent="0.3">
      <c r="A47" s="88" t="str">
        <f>'Quote Tool'!Q55</f>
        <v xml:space="preserve"> </v>
      </c>
      <c r="B47" s="118"/>
      <c r="C47" s="121">
        <v>9821</v>
      </c>
      <c r="D47" s="119"/>
      <c r="E47" s="164" t="s">
        <v>33</v>
      </c>
      <c r="F47" s="120">
        <v>337.5</v>
      </c>
      <c r="G47" s="88">
        <f>'Quote Tool'!D55</f>
        <v>0</v>
      </c>
      <c r="H47" s="134">
        <f>F47*(1-'Quote Tool'!$B$7)</f>
        <v>337.5</v>
      </c>
      <c r="K47" s="179"/>
      <c r="L47" s="179"/>
    </row>
    <row r="48" spans="1:12" x14ac:dyDescent="0.3">
      <c r="A48" s="88" t="str">
        <f>'Quote Tool'!Q56</f>
        <v xml:space="preserve"> </v>
      </c>
      <c r="B48" s="118"/>
      <c r="C48" s="121">
        <v>9006</v>
      </c>
      <c r="D48" s="119"/>
      <c r="E48" s="164" t="s">
        <v>34</v>
      </c>
      <c r="F48" s="120">
        <v>200</v>
      </c>
      <c r="G48" s="88">
        <f>'Quote Tool'!D56</f>
        <v>0</v>
      </c>
      <c r="H48" s="134">
        <f>F48*(1-'Quote Tool'!$B$7)</f>
        <v>200</v>
      </c>
      <c r="K48" s="179"/>
      <c r="L48" s="179"/>
    </row>
    <row r="49" spans="1:12" x14ac:dyDescent="0.3">
      <c r="A49" s="88" t="str">
        <f>'Quote Tool'!Q57</f>
        <v xml:space="preserve"> </v>
      </c>
      <c r="B49" s="118"/>
      <c r="C49" s="121">
        <v>9110</v>
      </c>
      <c r="D49" s="119"/>
      <c r="E49" s="164" t="s">
        <v>35</v>
      </c>
      <c r="F49" s="120">
        <v>175</v>
      </c>
      <c r="G49" s="88">
        <f>'Quote Tool'!D57</f>
        <v>0</v>
      </c>
      <c r="H49" s="134">
        <f>F49*(1-'Quote Tool'!$B$7)</f>
        <v>175</v>
      </c>
      <c r="K49" s="179"/>
      <c r="L49" s="179"/>
    </row>
    <row r="50" spans="1:12" x14ac:dyDescent="0.3">
      <c r="A50" s="88" t="str">
        <f>'Quote Tool'!Q58</f>
        <v xml:space="preserve"> </v>
      </c>
      <c r="B50" s="118"/>
      <c r="C50" s="121">
        <v>9210</v>
      </c>
      <c r="D50" s="119"/>
      <c r="E50" s="164" t="s">
        <v>36</v>
      </c>
      <c r="F50" s="120">
        <v>187.5</v>
      </c>
      <c r="G50" s="88">
        <f>'Quote Tool'!D58</f>
        <v>0</v>
      </c>
      <c r="H50" s="134">
        <f>F50*(1-'Quote Tool'!$B$7)</f>
        <v>187.5</v>
      </c>
      <c r="K50" s="179"/>
      <c r="L50" s="179"/>
    </row>
    <row r="51" spans="1:12" x14ac:dyDescent="0.3">
      <c r="A51" s="88" t="str">
        <f>'Quote Tool'!Q59</f>
        <v xml:space="preserve"> </v>
      </c>
      <c r="B51" s="118"/>
      <c r="C51" s="121">
        <v>9410</v>
      </c>
      <c r="D51" s="119"/>
      <c r="E51" s="164" t="s">
        <v>270</v>
      </c>
      <c r="F51" s="120">
        <v>187.5</v>
      </c>
      <c r="G51" s="88">
        <f>'Quote Tool'!D59</f>
        <v>0</v>
      </c>
      <c r="H51" s="134">
        <f>F51*(1-'Quote Tool'!$B$7)</f>
        <v>187.5</v>
      </c>
      <c r="K51" s="179"/>
      <c r="L51" s="179"/>
    </row>
    <row r="52" spans="1:12" x14ac:dyDescent="0.3">
      <c r="A52" s="88" t="str">
        <f>'Quote Tool'!Q60</f>
        <v xml:space="preserve"> </v>
      </c>
      <c r="B52" s="118"/>
      <c r="C52" s="121">
        <v>9510</v>
      </c>
      <c r="D52" s="119"/>
      <c r="E52" s="164" t="s">
        <v>271</v>
      </c>
      <c r="F52" s="120">
        <v>187.5</v>
      </c>
      <c r="G52" s="88">
        <f>'Quote Tool'!D60</f>
        <v>0</v>
      </c>
      <c r="H52" s="134">
        <f>F52*(1-'Quote Tool'!$B$7)</f>
        <v>187.5</v>
      </c>
      <c r="K52" s="179"/>
      <c r="L52" s="179"/>
    </row>
    <row r="53" spans="1:12" x14ac:dyDescent="0.3">
      <c r="A53" s="88" t="str">
        <f>'Quote Tool'!Q61</f>
        <v xml:space="preserve"> </v>
      </c>
      <c r="B53" s="122"/>
      <c r="C53" s="123">
        <v>9011</v>
      </c>
      <c r="D53" s="119"/>
      <c r="E53" s="164" t="s">
        <v>37</v>
      </c>
      <c r="F53" s="124">
        <v>187.5</v>
      </c>
      <c r="G53" s="88">
        <f>'Quote Tool'!D61</f>
        <v>0</v>
      </c>
      <c r="H53" s="134">
        <f>F53*(1-'Quote Tool'!$B$7)</f>
        <v>187.5</v>
      </c>
      <c r="K53" s="179"/>
      <c r="L53" s="179"/>
    </row>
    <row r="54" spans="1:12" x14ac:dyDescent="0.3">
      <c r="A54" s="88" t="str">
        <f>'Quote Tool'!Q62</f>
        <v xml:space="preserve"> </v>
      </c>
      <c r="B54" s="122"/>
      <c r="C54" s="123">
        <v>9051</v>
      </c>
      <c r="D54" s="119"/>
      <c r="E54" s="164" t="s">
        <v>272</v>
      </c>
      <c r="F54" s="124">
        <v>1000</v>
      </c>
      <c r="G54" s="88">
        <f>'Quote Tool'!D62</f>
        <v>0</v>
      </c>
      <c r="H54" s="134">
        <f>F54*(1-'Quote Tool'!$B$7)</f>
        <v>1000</v>
      </c>
      <c r="K54" s="179"/>
      <c r="L54" s="179"/>
    </row>
    <row r="55" spans="1:12" x14ac:dyDescent="0.3">
      <c r="A55" s="88" t="str">
        <f>'Quote Tool'!Q63</f>
        <v xml:space="preserve"> </v>
      </c>
      <c r="B55" s="125"/>
      <c r="C55" s="123">
        <v>9170</v>
      </c>
      <c r="D55" s="119"/>
      <c r="E55" s="164" t="s">
        <v>273</v>
      </c>
      <c r="F55" s="126">
        <v>375</v>
      </c>
      <c r="G55" s="88">
        <f>'Quote Tool'!D63</f>
        <v>0</v>
      </c>
      <c r="H55" s="134">
        <f>F55*(1-'Quote Tool'!$B$7)</f>
        <v>375</v>
      </c>
      <c r="K55" s="179"/>
      <c r="L55" s="179"/>
    </row>
    <row r="56" spans="1:12" x14ac:dyDescent="0.3">
      <c r="A56" s="88" t="str">
        <f>'Quote Tool'!Q64</f>
        <v xml:space="preserve"> </v>
      </c>
      <c r="B56" s="118"/>
      <c r="C56" s="121">
        <v>9871</v>
      </c>
      <c r="D56" s="119"/>
      <c r="E56" s="164" t="s">
        <v>274</v>
      </c>
      <c r="F56" s="120">
        <v>300</v>
      </c>
      <c r="G56" s="88">
        <f>'Quote Tool'!D64</f>
        <v>0</v>
      </c>
      <c r="H56" s="134">
        <f>F56*(1-'Quote Tool'!$B$7)</f>
        <v>300</v>
      </c>
      <c r="K56" s="179"/>
      <c r="L56" s="179"/>
    </row>
    <row r="57" spans="1:12" x14ac:dyDescent="0.3">
      <c r="A57" s="88" t="str">
        <f>'Quote Tool'!Q65</f>
        <v xml:space="preserve"> </v>
      </c>
      <c r="B57" s="167"/>
      <c r="C57" s="170" t="s">
        <v>174</v>
      </c>
      <c r="D57" s="119"/>
      <c r="E57" s="164" t="s">
        <v>275</v>
      </c>
      <c r="F57" s="169">
        <v>300</v>
      </c>
      <c r="G57" s="88">
        <f>'Quote Tool'!D65</f>
        <v>0</v>
      </c>
      <c r="H57" s="134">
        <f>F57*(1-'Quote Tool'!$B$7)</f>
        <v>300</v>
      </c>
      <c r="K57" s="179"/>
      <c r="L57" s="179"/>
    </row>
    <row r="58" spans="1:12" x14ac:dyDescent="0.3">
      <c r="A58" s="88" t="str">
        <f>'Quote Tool'!Q66</f>
        <v xml:space="preserve"> </v>
      </c>
      <c r="B58" s="167"/>
      <c r="C58" s="170">
        <v>9279</v>
      </c>
      <c r="D58" s="119"/>
      <c r="E58" s="164" t="s">
        <v>402</v>
      </c>
      <c r="F58" s="169">
        <v>203.565</v>
      </c>
      <c r="G58" s="88">
        <f>'Quote Tool'!D66</f>
        <v>0</v>
      </c>
      <c r="H58" s="134">
        <f>F58*(1-'Quote Tool'!$B$7)</f>
        <v>203.565</v>
      </c>
      <c r="K58" s="179"/>
      <c r="L58" s="179"/>
    </row>
    <row r="59" spans="1:12" x14ac:dyDescent="0.3">
      <c r="A59" s="88" t="str">
        <f>'Quote Tool'!Q67</f>
        <v xml:space="preserve"> </v>
      </c>
      <c r="B59" s="167"/>
      <c r="C59" s="170">
        <v>9479</v>
      </c>
      <c r="D59" s="168"/>
      <c r="E59" s="164" t="s">
        <v>403</v>
      </c>
      <c r="F59" s="169">
        <v>198.03</v>
      </c>
      <c r="G59" s="88">
        <f>'Quote Tool'!D67</f>
        <v>0</v>
      </c>
      <c r="H59" s="134">
        <f>F59*(1-'Quote Tool'!$B$7)</f>
        <v>198.03</v>
      </c>
      <c r="K59" s="179"/>
      <c r="L59" s="179"/>
    </row>
    <row r="60" spans="1:12" x14ac:dyDescent="0.3">
      <c r="A60" s="88" t="str">
        <f>'Quote Tool'!Q68</f>
        <v xml:space="preserve"> </v>
      </c>
      <c r="B60" s="118"/>
      <c r="C60" s="121">
        <v>9579</v>
      </c>
      <c r="D60" s="119"/>
      <c r="E60" s="164" t="s">
        <v>404</v>
      </c>
      <c r="F60" s="120">
        <v>198.03</v>
      </c>
      <c r="G60" s="88">
        <f>'Quote Tool'!D68</f>
        <v>0</v>
      </c>
      <c r="H60" s="134">
        <f>F60*(1-'Quote Tool'!$B$7)</f>
        <v>198.03</v>
      </c>
      <c r="K60" s="179"/>
      <c r="L60" s="179"/>
    </row>
    <row r="61" spans="1:12" x14ac:dyDescent="0.3">
      <c r="A61" s="88" t="str">
        <f>'Quote Tool'!Q69</f>
        <v xml:space="preserve"> </v>
      </c>
      <c r="B61" s="118"/>
      <c r="C61" s="121">
        <v>9679</v>
      </c>
      <c r="D61" s="119"/>
      <c r="E61" s="164" t="s">
        <v>405</v>
      </c>
      <c r="F61" s="120">
        <v>198.03</v>
      </c>
      <c r="G61" s="88">
        <f>'Quote Tool'!D69</f>
        <v>0</v>
      </c>
      <c r="H61" s="134">
        <f>F61*(1-'Quote Tool'!$B$7)</f>
        <v>198.03</v>
      </c>
      <c r="K61" s="179"/>
      <c r="L61" s="179"/>
    </row>
    <row r="62" spans="1:12" x14ac:dyDescent="0.3">
      <c r="A62" s="88" t="str">
        <f>'Quote Tool'!Q70</f>
        <v xml:space="preserve"> </v>
      </c>
      <c r="B62" s="118"/>
      <c r="C62" s="121">
        <v>9779</v>
      </c>
      <c r="D62" s="119"/>
      <c r="E62" s="164" t="s">
        <v>406</v>
      </c>
      <c r="F62" s="120">
        <v>198.03</v>
      </c>
      <c r="G62" s="88">
        <f>'Quote Tool'!D70</f>
        <v>0</v>
      </c>
      <c r="H62" s="134">
        <f>F62*(1-'Quote Tool'!$B$7)</f>
        <v>198.03</v>
      </c>
      <c r="K62" s="179"/>
      <c r="L62" s="179"/>
    </row>
    <row r="63" spans="1:12" x14ac:dyDescent="0.3">
      <c r="A63" s="88" t="str">
        <f>'Quote Tool'!Q71</f>
        <v xml:space="preserve"> </v>
      </c>
      <c r="B63" s="118"/>
      <c r="C63" s="184">
        <v>9470</v>
      </c>
      <c r="D63" s="119"/>
      <c r="E63" s="164" t="s">
        <v>407</v>
      </c>
      <c r="F63" s="120">
        <v>395.75249999999994</v>
      </c>
      <c r="G63" s="88">
        <f>'Quote Tool'!D71</f>
        <v>0</v>
      </c>
      <c r="H63" s="134">
        <f>F63*(1-'Quote Tool'!$B$7)</f>
        <v>395.75249999999994</v>
      </c>
      <c r="K63" s="179"/>
      <c r="L63" s="179"/>
    </row>
    <row r="64" spans="1:12" x14ac:dyDescent="0.3">
      <c r="A64" s="88" t="str">
        <f>'Quote Tool'!Q72</f>
        <v xml:space="preserve"> </v>
      </c>
      <c r="B64" s="118"/>
      <c r="C64" s="121">
        <v>9570</v>
      </c>
      <c r="D64" s="119"/>
      <c r="E64" s="164" t="s">
        <v>408</v>
      </c>
      <c r="F64" s="120">
        <v>395.75249999999994</v>
      </c>
      <c r="G64" s="88">
        <f>'Quote Tool'!D72</f>
        <v>0</v>
      </c>
      <c r="H64" s="134">
        <f>F64*(1-'Quote Tool'!$B$7)</f>
        <v>395.75249999999994</v>
      </c>
      <c r="K64" s="179"/>
      <c r="L64" s="179"/>
    </row>
    <row r="65" spans="1:12" x14ac:dyDescent="0.3">
      <c r="A65" s="88" t="str">
        <f>'Quote Tool'!Q73</f>
        <v xml:space="preserve"> </v>
      </c>
      <c r="B65" s="118"/>
      <c r="C65" s="121">
        <v>9670</v>
      </c>
      <c r="D65" s="119"/>
      <c r="E65" s="164" t="s">
        <v>409</v>
      </c>
      <c r="F65" s="120">
        <v>395.75249999999994</v>
      </c>
      <c r="G65" s="88">
        <f>'Quote Tool'!D73</f>
        <v>0</v>
      </c>
      <c r="H65" s="134">
        <f>F65*(1-'Quote Tool'!$B$7)</f>
        <v>395.75249999999994</v>
      </c>
      <c r="K65" s="179"/>
      <c r="L65" s="179"/>
    </row>
    <row r="66" spans="1:12" x14ac:dyDescent="0.3">
      <c r="A66" s="88" t="str">
        <f>'Quote Tool'!Q74</f>
        <v xml:space="preserve"> </v>
      </c>
      <c r="B66" s="118"/>
      <c r="C66" s="121">
        <v>9770</v>
      </c>
      <c r="D66" s="119"/>
      <c r="E66" s="164" t="s">
        <v>410</v>
      </c>
      <c r="F66" s="120">
        <v>395.75249999999994</v>
      </c>
      <c r="G66" s="88">
        <f>'Quote Tool'!D74</f>
        <v>0</v>
      </c>
      <c r="H66" s="134">
        <f>F66*(1-'Quote Tool'!$B$7)</f>
        <v>395.75249999999994</v>
      </c>
      <c r="K66" s="179"/>
      <c r="L66" s="179"/>
    </row>
    <row r="67" spans="1:12" x14ac:dyDescent="0.3">
      <c r="A67" s="88" t="str">
        <f>'Quote Tool'!Q75</f>
        <v xml:space="preserve"> </v>
      </c>
      <c r="B67" s="118"/>
      <c r="C67" s="121">
        <v>9122</v>
      </c>
      <c r="D67" s="119"/>
      <c r="E67" s="164" t="s">
        <v>277</v>
      </c>
      <c r="F67" s="120">
        <v>18.75</v>
      </c>
      <c r="G67" s="88">
        <f>'Quote Tool'!D75</f>
        <v>0</v>
      </c>
      <c r="H67" s="134">
        <f>F67*(1-'Quote Tool'!$B$7)</f>
        <v>18.75</v>
      </c>
      <c r="K67" s="179"/>
      <c r="L67" s="179"/>
    </row>
    <row r="68" spans="1:12" x14ac:dyDescent="0.3">
      <c r="A68" s="88" t="str">
        <f>'Quote Tool'!Q76</f>
        <v xml:space="preserve"> </v>
      </c>
      <c r="B68" s="118"/>
      <c r="C68" s="121">
        <v>8000</v>
      </c>
      <c r="D68" s="119"/>
      <c r="E68" s="164" t="s">
        <v>230</v>
      </c>
      <c r="F68" s="120">
        <v>300</v>
      </c>
      <c r="G68" s="88">
        <f>'Quote Tool'!D76</f>
        <v>0</v>
      </c>
      <c r="H68" s="134">
        <f>F68*(1-'Quote Tool'!$B$7)</f>
        <v>300</v>
      </c>
      <c r="K68" s="179"/>
      <c r="L68" s="179"/>
    </row>
    <row r="69" spans="1:12" x14ac:dyDescent="0.3">
      <c r="A69" s="88" t="str">
        <f>'Quote Tool'!Q77</f>
        <v xml:space="preserve"> </v>
      </c>
      <c r="B69" s="118"/>
      <c r="C69" s="121">
        <v>8062</v>
      </c>
      <c r="D69" s="119"/>
      <c r="E69" s="164" t="s">
        <v>231</v>
      </c>
      <c r="F69" s="120">
        <v>325</v>
      </c>
      <c r="G69" s="88">
        <f>'Quote Tool'!D77</f>
        <v>0</v>
      </c>
      <c r="H69" s="134">
        <f>F69*(1-'Quote Tool'!$B$7)</f>
        <v>325</v>
      </c>
      <c r="K69" s="179"/>
      <c r="L69" s="179"/>
    </row>
    <row r="70" spans="1:12" x14ac:dyDescent="0.3">
      <c r="A70" s="88" t="str">
        <f>'Quote Tool'!Q78</f>
        <v xml:space="preserve"> </v>
      </c>
      <c r="B70" s="118"/>
      <c r="C70" s="121">
        <v>8061</v>
      </c>
      <c r="D70" s="119"/>
      <c r="E70" s="164" t="s">
        <v>257</v>
      </c>
      <c r="F70" s="120">
        <v>325</v>
      </c>
      <c r="G70" s="88">
        <f>'Quote Tool'!D78</f>
        <v>0</v>
      </c>
      <c r="H70" s="134">
        <f>F70*(1-'Quote Tool'!$B$7)</f>
        <v>325</v>
      </c>
      <c r="K70" s="179"/>
      <c r="L70" s="179"/>
    </row>
    <row r="71" spans="1:12" x14ac:dyDescent="0.3">
      <c r="A71" s="88" t="str">
        <f>'Quote Tool'!Q79</f>
        <v xml:space="preserve"> </v>
      </c>
      <c r="B71" s="118"/>
      <c r="C71" s="121">
        <v>8055</v>
      </c>
      <c r="D71" s="119"/>
      <c r="E71" s="164" t="s">
        <v>501</v>
      </c>
      <c r="F71" s="120">
        <v>625</v>
      </c>
      <c r="G71" s="88">
        <f>'Quote Tool'!D79</f>
        <v>0</v>
      </c>
      <c r="H71" s="134">
        <f>F71*(1-'Quote Tool'!$B$7)</f>
        <v>625</v>
      </c>
      <c r="K71" s="179"/>
      <c r="L71" s="179"/>
    </row>
    <row r="72" spans="1:12" x14ac:dyDescent="0.3">
      <c r="A72" s="88" t="str">
        <f>'Quote Tool'!Q80</f>
        <v xml:space="preserve"> </v>
      </c>
      <c r="B72" s="118"/>
      <c r="C72" s="121">
        <v>8155</v>
      </c>
      <c r="D72" s="119"/>
      <c r="E72" s="251" t="s">
        <v>502</v>
      </c>
      <c r="F72" s="120">
        <v>1000</v>
      </c>
      <c r="G72" s="88">
        <f>'Quote Tool'!D80</f>
        <v>0</v>
      </c>
      <c r="H72" s="134">
        <f>F72*(1-'Quote Tool'!$B$7)</f>
        <v>1000</v>
      </c>
      <c r="K72" s="179"/>
      <c r="L72" s="179"/>
    </row>
    <row r="73" spans="1:12" x14ac:dyDescent="0.3">
      <c r="A73" s="88" t="str">
        <f>'Quote Tool'!Q81</f>
        <v xml:space="preserve"> </v>
      </c>
      <c r="B73" s="118"/>
      <c r="C73" s="121">
        <v>8002</v>
      </c>
      <c r="D73" s="119"/>
      <c r="E73" s="164" t="s">
        <v>38</v>
      </c>
      <c r="F73" s="120">
        <v>67.5</v>
      </c>
      <c r="G73" s="88">
        <f>'Quote Tool'!D81</f>
        <v>0</v>
      </c>
      <c r="H73" s="134">
        <f>F73*(1-'Quote Tool'!$B$7)</f>
        <v>67.5</v>
      </c>
      <c r="K73" s="179"/>
      <c r="L73" s="179"/>
    </row>
    <row r="74" spans="1:12" x14ac:dyDescent="0.3">
      <c r="A74" s="88" t="str">
        <f>'Quote Tool'!Q82</f>
        <v xml:space="preserve"> </v>
      </c>
      <c r="B74" s="118"/>
      <c r="C74" s="121" t="s">
        <v>213</v>
      </c>
      <c r="D74" s="119"/>
      <c r="E74" s="164" t="s">
        <v>350</v>
      </c>
      <c r="F74" s="120">
        <v>0</v>
      </c>
      <c r="G74" s="88">
        <f>'Quote Tool'!D82</f>
        <v>0</v>
      </c>
      <c r="H74" s="134">
        <f>F74*(1-'Quote Tool'!$B$7)</f>
        <v>0</v>
      </c>
      <c r="K74" s="179"/>
      <c r="L74" s="179"/>
    </row>
    <row r="75" spans="1:12" x14ac:dyDescent="0.3">
      <c r="A75" s="88" t="str">
        <f>'Quote Tool'!Q83</f>
        <v xml:space="preserve"> </v>
      </c>
      <c r="B75" s="118"/>
      <c r="C75" s="121">
        <v>8003</v>
      </c>
      <c r="D75" s="119"/>
      <c r="E75" s="164" t="s">
        <v>278</v>
      </c>
      <c r="F75" s="120">
        <v>225</v>
      </c>
      <c r="G75" s="88">
        <f>'Quote Tool'!D83</f>
        <v>0</v>
      </c>
      <c r="H75" s="134">
        <f>F75*(1-'Quote Tool'!$B$7)</f>
        <v>225</v>
      </c>
      <c r="K75" s="179"/>
      <c r="L75" s="179"/>
    </row>
    <row r="76" spans="1:12" x14ac:dyDescent="0.3">
      <c r="A76" s="88" t="str">
        <f>'Quote Tool'!Q84</f>
        <v xml:space="preserve"> </v>
      </c>
      <c r="B76" s="118"/>
      <c r="C76" s="121">
        <v>8004</v>
      </c>
      <c r="D76" s="119"/>
      <c r="E76" s="164" t="s">
        <v>279</v>
      </c>
      <c r="F76" s="120">
        <v>232.5</v>
      </c>
      <c r="G76" s="88">
        <f>'Quote Tool'!D84</f>
        <v>0</v>
      </c>
      <c r="H76" s="134">
        <f>F76*(1-'Quote Tool'!$B$7)</f>
        <v>232.5</v>
      </c>
      <c r="K76" s="179"/>
      <c r="L76" s="179"/>
    </row>
    <row r="77" spans="1:12" x14ac:dyDescent="0.3">
      <c r="A77" s="88" t="str">
        <f>'Quote Tool'!Q85</f>
        <v xml:space="preserve"> </v>
      </c>
      <c r="B77" s="118"/>
      <c r="C77" s="121">
        <v>8005</v>
      </c>
      <c r="D77" s="119"/>
      <c r="E77" s="164" t="s">
        <v>39</v>
      </c>
      <c r="F77" s="120">
        <v>362.5</v>
      </c>
      <c r="G77" s="88">
        <f>'Quote Tool'!D85</f>
        <v>0</v>
      </c>
      <c r="H77" s="134">
        <f>F77*(1-'Quote Tool'!$B$7)</f>
        <v>362.5</v>
      </c>
      <c r="K77" s="179"/>
      <c r="L77" s="179"/>
    </row>
    <row r="78" spans="1:12" x14ac:dyDescent="0.3">
      <c r="A78" s="88" t="str">
        <f>'Quote Tool'!Q86</f>
        <v xml:space="preserve"> </v>
      </c>
      <c r="B78" s="118"/>
      <c r="C78" s="121">
        <v>8009</v>
      </c>
      <c r="D78" s="119"/>
      <c r="E78" s="164" t="s">
        <v>479</v>
      </c>
      <c r="F78" s="120">
        <v>385</v>
      </c>
      <c r="G78" s="88">
        <f>'Quote Tool'!D86</f>
        <v>0</v>
      </c>
      <c r="H78" s="134">
        <f>F78*(1-'Quote Tool'!$B$7)</f>
        <v>385</v>
      </c>
      <c r="K78" s="179"/>
      <c r="L78" s="179"/>
    </row>
    <row r="79" spans="1:12" x14ac:dyDescent="0.3">
      <c r="A79" s="88" t="str">
        <f>'Quote Tool'!Q87</f>
        <v xml:space="preserve"> </v>
      </c>
      <c r="B79" s="118"/>
      <c r="C79" s="121">
        <v>8507</v>
      </c>
      <c r="D79" s="119"/>
      <c r="E79" s="164" t="s">
        <v>40</v>
      </c>
      <c r="F79" s="120">
        <v>275</v>
      </c>
      <c r="G79" s="88">
        <f>'Quote Tool'!D87</f>
        <v>0</v>
      </c>
      <c r="H79" s="134">
        <f>F79*(1-'Quote Tool'!$B$7)</f>
        <v>275</v>
      </c>
      <c r="K79" s="179"/>
      <c r="L79" s="179"/>
    </row>
    <row r="80" spans="1:12" x14ac:dyDescent="0.3">
      <c r="A80" s="88" t="str">
        <f>'Quote Tool'!Q88</f>
        <v xml:space="preserve"> </v>
      </c>
      <c r="B80" s="118"/>
      <c r="C80" s="121">
        <v>8607</v>
      </c>
      <c r="D80" s="119"/>
      <c r="E80" s="164" t="s">
        <v>41</v>
      </c>
      <c r="F80" s="120">
        <v>287.5</v>
      </c>
      <c r="G80" s="88">
        <f>'Quote Tool'!D88</f>
        <v>0</v>
      </c>
      <c r="H80" s="134">
        <f>F80*(1-'Quote Tool'!$B$7)</f>
        <v>287.5</v>
      </c>
      <c r="K80" s="179"/>
      <c r="L80" s="179"/>
    </row>
    <row r="81" spans="1:12" x14ac:dyDescent="0.3">
      <c r="A81" s="88" t="str">
        <f>'Quote Tool'!Q89</f>
        <v xml:space="preserve"> </v>
      </c>
      <c r="B81" s="118"/>
      <c r="C81" s="121">
        <v>8707</v>
      </c>
      <c r="D81" s="119"/>
      <c r="E81" s="164" t="s">
        <v>42</v>
      </c>
      <c r="F81" s="120">
        <v>312.5</v>
      </c>
      <c r="G81" s="88">
        <f>'Quote Tool'!D89</f>
        <v>0</v>
      </c>
      <c r="H81" s="134">
        <f>F81*(1-'Quote Tool'!$B$7)</f>
        <v>312.5</v>
      </c>
      <c r="K81" s="179"/>
      <c r="L81" s="179"/>
    </row>
    <row r="82" spans="1:12" x14ac:dyDescent="0.3">
      <c r="A82" s="88" t="str">
        <f>'Quote Tool'!Q90</f>
        <v xml:space="preserve"> </v>
      </c>
      <c r="B82" s="118"/>
      <c r="C82" s="121">
        <v>8712</v>
      </c>
      <c r="D82" s="119"/>
      <c r="E82" s="164" t="s">
        <v>480</v>
      </c>
      <c r="F82" s="120">
        <v>350</v>
      </c>
      <c r="G82" s="88">
        <f>'Quote Tool'!D90</f>
        <v>0</v>
      </c>
      <c r="H82" s="134">
        <f>F82*(1-'Quote Tool'!$B$7)</f>
        <v>350</v>
      </c>
      <c r="K82" s="179"/>
      <c r="L82" s="179"/>
    </row>
    <row r="83" spans="1:12" x14ac:dyDescent="0.3">
      <c r="A83" s="88" t="str">
        <f>'Quote Tool'!Q91</f>
        <v xml:space="preserve"> </v>
      </c>
      <c r="B83" s="118"/>
      <c r="C83" s="121">
        <v>8621</v>
      </c>
      <c r="D83" s="119"/>
      <c r="E83" s="164" t="s">
        <v>43</v>
      </c>
      <c r="F83" s="120">
        <v>220</v>
      </c>
      <c r="G83" s="88">
        <f>'Quote Tool'!D91</f>
        <v>0</v>
      </c>
      <c r="H83" s="134">
        <f>F83*(1-'Quote Tool'!$B$7)</f>
        <v>220</v>
      </c>
      <c r="K83" s="179"/>
      <c r="L83" s="179"/>
    </row>
    <row r="84" spans="1:12" x14ac:dyDescent="0.3">
      <c r="A84" s="88" t="str">
        <f>'Quote Tool'!Q92</f>
        <v xml:space="preserve"> </v>
      </c>
      <c r="B84" s="171"/>
      <c r="C84" s="170">
        <v>8721</v>
      </c>
      <c r="D84" s="119"/>
      <c r="E84" s="164" t="s">
        <v>44</v>
      </c>
      <c r="F84" s="172">
        <v>220</v>
      </c>
      <c r="G84" s="88">
        <f>'Quote Tool'!D92</f>
        <v>0</v>
      </c>
      <c r="H84" s="134">
        <f>F84*(1-'Quote Tool'!$B$7)</f>
        <v>220</v>
      </c>
      <c r="K84" s="179"/>
      <c r="L84" s="179"/>
    </row>
    <row r="85" spans="1:12" x14ac:dyDescent="0.3">
      <c r="A85" s="88" t="str">
        <f>'Quote Tool'!Q93</f>
        <v xml:space="preserve"> </v>
      </c>
      <c r="B85" s="171"/>
      <c r="C85" s="170">
        <v>8006</v>
      </c>
      <c r="D85" s="119"/>
      <c r="E85" s="164" t="s">
        <v>45</v>
      </c>
      <c r="F85" s="172">
        <v>150</v>
      </c>
      <c r="G85" s="88">
        <f>'Quote Tool'!D93</f>
        <v>0</v>
      </c>
      <c r="H85" s="134">
        <f>F85*(1-'Quote Tool'!$B$7)</f>
        <v>150</v>
      </c>
      <c r="K85" s="179"/>
      <c r="L85" s="179"/>
    </row>
    <row r="86" spans="1:12" x14ac:dyDescent="0.3">
      <c r="A86" s="88" t="str">
        <f>'Quote Tool'!Q94</f>
        <v xml:space="preserve"> </v>
      </c>
      <c r="B86" s="171"/>
      <c r="C86" s="170">
        <v>8110</v>
      </c>
      <c r="D86" s="119"/>
      <c r="E86" s="164" t="s">
        <v>46</v>
      </c>
      <c r="F86" s="172">
        <v>112.5</v>
      </c>
      <c r="G86" s="88">
        <f>'Quote Tool'!D94</f>
        <v>0</v>
      </c>
      <c r="H86" s="134">
        <f>F86*(1-'Quote Tool'!$B$7)</f>
        <v>112.5</v>
      </c>
      <c r="K86" s="179"/>
      <c r="L86" s="179"/>
    </row>
    <row r="87" spans="1:12" x14ac:dyDescent="0.3">
      <c r="A87" s="88" t="str">
        <f>'Quote Tool'!Q95</f>
        <v xml:space="preserve"> </v>
      </c>
      <c r="B87" s="127"/>
      <c r="C87" s="121">
        <v>8210</v>
      </c>
      <c r="D87" s="119"/>
      <c r="E87" s="164" t="s">
        <v>47</v>
      </c>
      <c r="F87" s="129">
        <v>112.5</v>
      </c>
      <c r="G87" s="88">
        <f>'Quote Tool'!D95</f>
        <v>0</v>
      </c>
      <c r="H87" s="134">
        <f>F87*(1-'Quote Tool'!$B$7)</f>
        <v>112.5</v>
      </c>
      <c r="K87" s="179"/>
      <c r="L87" s="179"/>
    </row>
    <row r="88" spans="1:12" x14ac:dyDescent="0.3">
      <c r="A88" s="88" t="str">
        <f>'Quote Tool'!Q96</f>
        <v xml:space="preserve"> </v>
      </c>
      <c r="B88" s="127"/>
      <c r="C88" s="121">
        <v>8410</v>
      </c>
      <c r="D88" s="119"/>
      <c r="E88" s="164" t="s">
        <v>280</v>
      </c>
      <c r="F88" s="129">
        <v>112.5</v>
      </c>
      <c r="G88" s="88">
        <f>'Quote Tool'!D96</f>
        <v>0</v>
      </c>
      <c r="H88" s="134">
        <f>F88*(1-'Quote Tool'!$B$7)</f>
        <v>112.5</v>
      </c>
      <c r="K88" s="179"/>
      <c r="L88" s="179"/>
    </row>
    <row r="89" spans="1:12" x14ac:dyDescent="0.3">
      <c r="A89" s="88" t="str">
        <f>'Quote Tool'!Q97</f>
        <v xml:space="preserve"> </v>
      </c>
      <c r="B89" s="127"/>
      <c r="C89" s="121">
        <v>8011</v>
      </c>
      <c r="D89" s="119"/>
      <c r="E89" s="164" t="s">
        <v>48</v>
      </c>
      <c r="F89" s="128">
        <v>112.5</v>
      </c>
      <c r="G89" s="88">
        <f>'Quote Tool'!D97</f>
        <v>0</v>
      </c>
      <c r="H89" s="134">
        <f>F89*(1-'Quote Tool'!$B$7)</f>
        <v>112.5</v>
      </c>
      <c r="K89" s="179"/>
      <c r="L89" s="179"/>
    </row>
    <row r="90" spans="1:12" x14ac:dyDescent="0.3">
      <c r="A90" s="88" t="str">
        <f>'Quote Tool'!Q98</f>
        <v xml:space="preserve"> </v>
      </c>
      <c r="B90" s="127"/>
      <c r="C90" s="184">
        <v>8051</v>
      </c>
      <c r="D90" s="119"/>
      <c r="E90" s="164" t="s">
        <v>281</v>
      </c>
      <c r="F90" s="128">
        <v>820</v>
      </c>
      <c r="G90" s="88">
        <f>'Quote Tool'!D98</f>
        <v>0</v>
      </c>
      <c r="H90" s="134">
        <f>F90*(1-'Quote Tool'!$B$7)</f>
        <v>820</v>
      </c>
      <c r="K90" s="179"/>
      <c r="L90" s="179"/>
    </row>
    <row r="91" spans="1:12" x14ac:dyDescent="0.3">
      <c r="A91" s="88" t="str">
        <f>'Quote Tool'!Q99</f>
        <v xml:space="preserve"> </v>
      </c>
      <c r="B91" s="127"/>
      <c r="C91" s="121">
        <v>8170</v>
      </c>
      <c r="D91" s="119"/>
      <c r="E91" s="164" t="s">
        <v>282</v>
      </c>
      <c r="F91" s="128">
        <v>325</v>
      </c>
      <c r="G91" s="88">
        <f>'Quote Tool'!D99</f>
        <v>0</v>
      </c>
      <c r="H91" s="134">
        <f>F91*(1-'Quote Tool'!$B$7)</f>
        <v>325</v>
      </c>
      <c r="K91" s="179"/>
      <c r="L91" s="179"/>
    </row>
    <row r="92" spans="1:12" s="97" customFormat="1" x14ac:dyDescent="0.3">
      <c r="A92" s="88" t="str">
        <f>'Quote Tool'!Q100</f>
        <v xml:space="preserve"> </v>
      </c>
      <c r="B92" s="127"/>
      <c r="C92" s="121">
        <v>8671</v>
      </c>
      <c r="D92" s="119"/>
      <c r="E92" s="164" t="s">
        <v>283</v>
      </c>
      <c r="F92" s="128">
        <v>325</v>
      </c>
      <c r="G92" s="88">
        <f>'Quote Tool'!D100</f>
        <v>0</v>
      </c>
      <c r="H92" s="134">
        <f>F92*(1-'Quote Tool'!$B$7)</f>
        <v>325</v>
      </c>
      <c r="J92"/>
      <c r="K92" s="179"/>
      <c r="L92" s="179"/>
    </row>
    <row r="93" spans="1:12" x14ac:dyDescent="0.3">
      <c r="A93" s="88" t="str">
        <f>'Quote Tool'!Q101</f>
        <v xml:space="preserve"> </v>
      </c>
      <c r="B93" s="127"/>
      <c r="C93" s="121">
        <v>8771</v>
      </c>
      <c r="D93" s="119"/>
      <c r="E93" s="164" t="s">
        <v>284</v>
      </c>
      <c r="F93" s="128">
        <v>325</v>
      </c>
      <c r="G93" s="88">
        <f>'Quote Tool'!D101</f>
        <v>0</v>
      </c>
      <c r="H93" s="134">
        <f>F93*(1-'Quote Tool'!$B$7)</f>
        <v>325</v>
      </c>
      <c r="K93" s="179"/>
      <c r="L93" s="179"/>
    </row>
    <row r="94" spans="1:12" x14ac:dyDescent="0.3">
      <c r="A94" s="88" t="str">
        <f>'Quote Tool'!Q102</f>
        <v xml:space="preserve"> </v>
      </c>
      <c r="B94" s="127"/>
      <c r="C94" s="121">
        <v>8479</v>
      </c>
      <c r="D94" s="119"/>
      <c r="E94" s="164" t="s">
        <v>411</v>
      </c>
      <c r="F94" s="128">
        <v>124.22999999999998</v>
      </c>
      <c r="G94" s="88">
        <f>'Quote Tool'!D102</f>
        <v>0</v>
      </c>
      <c r="H94" s="134">
        <f>F94*(1-'Quote Tool'!$B$7)</f>
        <v>124.22999999999998</v>
      </c>
      <c r="K94" s="179"/>
      <c r="L94" s="179"/>
    </row>
    <row r="95" spans="1:12" x14ac:dyDescent="0.3">
      <c r="A95" s="88" t="str">
        <f>'Quote Tool'!Q103</f>
        <v xml:space="preserve"> </v>
      </c>
      <c r="B95" s="127"/>
      <c r="C95" s="121">
        <v>8579</v>
      </c>
      <c r="D95" s="119"/>
      <c r="E95" s="164" t="s">
        <v>412</v>
      </c>
      <c r="F95" s="128">
        <v>124.22999999999998</v>
      </c>
      <c r="G95" s="88">
        <f>'Quote Tool'!D103</f>
        <v>0</v>
      </c>
      <c r="H95" s="134">
        <f>F95*(1-'Quote Tool'!$B$7)</f>
        <v>124.22999999999998</v>
      </c>
      <c r="K95" s="179"/>
      <c r="L95" s="179"/>
    </row>
    <row r="96" spans="1:12" x14ac:dyDescent="0.3">
      <c r="A96" s="88" t="str">
        <f>'Quote Tool'!Q104</f>
        <v xml:space="preserve"> </v>
      </c>
      <c r="B96" s="127"/>
      <c r="C96" s="121">
        <v>8470</v>
      </c>
      <c r="D96" s="119"/>
      <c r="E96" s="164" t="s">
        <v>413</v>
      </c>
      <c r="F96" s="128">
        <v>191.87999999999997</v>
      </c>
      <c r="G96" s="88">
        <f>'Quote Tool'!D104</f>
        <v>0</v>
      </c>
      <c r="H96" s="134">
        <f>F96*(1-'Quote Tool'!$B$7)</f>
        <v>191.87999999999997</v>
      </c>
      <c r="K96" s="179"/>
      <c r="L96" s="179"/>
    </row>
    <row r="97" spans="1:12" x14ac:dyDescent="0.3">
      <c r="A97" s="88" t="str">
        <f>'Quote Tool'!Q105</f>
        <v xml:space="preserve"> </v>
      </c>
      <c r="B97" s="127"/>
      <c r="C97" s="121">
        <v>8570</v>
      </c>
      <c r="D97" s="119"/>
      <c r="E97" s="164" t="s">
        <v>414</v>
      </c>
      <c r="F97" s="128">
        <v>191.87999999999997</v>
      </c>
      <c r="G97" s="88">
        <f>'Quote Tool'!D105</f>
        <v>0</v>
      </c>
      <c r="H97" s="134">
        <f>F97*(1-'Quote Tool'!$B$7)</f>
        <v>191.87999999999997</v>
      </c>
      <c r="K97" s="179"/>
      <c r="L97" s="179"/>
    </row>
    <row r="98" spans="1:12" x14ac:dyDescent="0.3">
      <c r="A98" s="88" t="str">
        <f>'Quote Tool'!Q106</f>
        <v xml:space="preserve"> </v>
      </c>
      <c r="B98" s="127"/>
      <c r="C98" s="121">
        <v>8670</v>
      </c>
      <c r="D98" s="119"/>
      <c r="E98" s="164" t="s">
        <v>415</v>
      </c>
      <c r="F98" s="128">
        <v>191.87999999999997</v>
      </c>
      <c r="G98" s="88">
        <f>'Quote Tool'!D106</f>
        <v>0</v>
      </c>
      <c r="H98" s="134">
        <f>F98*(1-'Quote Tool'!$B$7)</f>
        <v>191.87999999999997</v>
      </c>
      <c r="K98" s="179"/>
      <c r="L98" s="179"/>
    </row>
    <row r="99" spans="1:12" x14ac:dyDescent="0.3">
      <c r="A99" s="88" t="str">
        <f>'Quote Tool'!Q107</f>
        <v xml:space="preserve"> </v>
      </c>
      <c r="B99" s="127"/>
      <c r="C99" s="121" t="s">
        <v>172</v>
      </c>
      <c r="D99" s="119"/>
      <c r="E99" s="164" t="s">
        <v>416</v>
      </c>
      <c r="F99" s="128">
        <v>300</v>
      </c>
      <c r="G99" s="88">
        <f>'Quote Tool'!D107</f>
        <v>0</v>
      </c>
      <c r="H99" s="134">
        <f>F99*(1-'Quote Tool'!$B$7)</f>
        <v>300</v>
      </c>
      <c r="K99" s="179"/>
      <c r="L99" s="179"/>
    </row>
    <row r="100" spans="1:12" x14ac:dyDescent="0.3">
      <c r="A100" s="88" t="str">
        <f>'Quote Tool'!Q108</f>
        <v xml:space="preserve"> </v>
      </c>
      <c r="B100" s="127"/>
      <c r="C100" s="121">
        <v>8022</v>
      </c>
      <c r="D100" s="119"/>
      <c r="E100" s="164" t="s">
        <v>285</v>
      </c>
      <c r="F100" s="128">
        <v>11.25</v>
      </c>
      <c r="G100" s="88">
        <f>'Quote Tool'!D108</f>
        <v>0</v>
      </c>
      <c r="H100" s="134">
        <f>F100*(1-'Quote Tool'!$B$7)</f>
        <v>11.25</v>
      </c>
      <c r="K100" s="179"/>
      <c r="L100" s="179"/>
    </row>
    <row r="101" spans="1:12" x14ac:dyDescent="0.3">
      <c r="A101" s="88" t="str">
        <f>'Quote Tool'!Q109</f>
        <v xml:space="preserve"> </v>
      </c>
      <c r="B101" s="127"/>
      <c r="C101" s="121">
        <v>8122</v>
      </c>
      <c r="D101" s="119"/>
      <c r="E101" s="164" t="s">
        <v>286</v>
      </c>
      <c r="F101" s="128">
        <v>12</v>
      </c>
      <c r="G101" s="88">
        <f>'Quote Tool'!D109</f>
        <v>0</v>
      </c>
      <c r="H101" s="134">
        <f>F101*(1-'Quote Tool'!$B$7)</f>
        <v>12</v>
      </c>
      <c r="K101" s="179"/>
      <c r="L101" s="179"/>
    </row>
    <row r="102" spans="1:12" x14ac:dyDescent="0.3">
      <c r="A102" s="88" t="str">
        <f>'Quote Tool'!Q110</f>
        <v xml:space="preserve"> </v>
      </c>
      <c r="B102" s="127"/>
      <c r="C102" s="121">
        <v>7000</v>
      </c>
      <c r="D102" s="119"/>
      <c r="E102" s="164" t="s">
        <v>232</v>
      </c>
      <c r="F102" s="128">
        <v>200</v>
      </c>
      <c r="G102" s="88">
        <f>'Quote Tool'!D110</f>
        <v>0</v>
      </c>
      <c r="H102" s="134">
        <f>F102*(1-'Quote Tool'!$B$7)</f>
        <v>200</v>
      </c>
      <c r="K102" s="179"/>
      <c r="L102" s="179"/>
    </row>
    <row r="103" spans="1:12" x14ac:dyDescent="0.3">
      <c r="A103" s="88" t="str">
        <f>'Quote Tool'!Q111</f>
        <v xml:space="preserve"> </v>
      </c>
      <c r="B103" s="127"/>
      <c r="C103" s="121">
        <v>7062</v>
      </c>
      <c r="D103" s="119"/>
      <c r="E103" s="164" t="s">
        <v>233</v>
      </c>
      <c r="F103" s="128">
        <v>225</v>
      </c>
      <c r="G103" s="88">
        <f>'Quote Tool'!D111</f>
        <v>0</v>
      </c>
      <c r="H103" s="134">
        <f>F103*(1-'Quote Tool'!$B$7)</f>
        <v>225</v>
      </c>
      <c r="K103" s="179"/>
      <c r="L103" s="179"/>
    </row>
    <row r="104" spans="1:12" x14ac:dyDescent="0.3">
      <c r="A104" s="88" t="str">
        <f>'Quote Tool'!Q112</f>
        <v xml:space="preserve"> </v>
      </c>
      <c r="B104" s="127"/>
      <c r="C104" s="121">
        <v>7061</v>
      </c>
      <c r="D104" s="119"/>
      <c r="E104" s="164" t="s">
        <v>256</v>
      </c>
      <c r="F104" s="128">
        <v>225</v>
      </c>
      <c r="G104" s="88">
        <f>'Quote Tool'!D112</f>
        <v>0</v>
      </c>
      <c r="H104" s="134">
        <f>F104*(1-'Quote Tool'!$B$7)</f>
        <v>225</v>
      </c>
      <c r="K104" s="179"/>
      <c r="L104" s="179"/>
    </row>
    <row r="105" spans="1:12" x14ac:dyDescent="0.3">
      <c r="A105" s="88" t="str">
        <f>'Quote Tool'!Q113</f>
        <v xml:space="preserve"> </v>
      </c>
      <c r="B105" s="127"/>
      <c r="C105" s="121">
        <v>7055</v>
      </c>
      <c r="D105" s="119"/>
      <c r="E105" s="164" t="s">
        <v>503</v>
      </c>
      <c r="F105" s="128">
        <v>437.5</v>
      </c>
      <c r="G105" s="88">
        <f>'Quote Tool'!D113</f>
        <v>0</v>
      </c>
      <c r="H105" s="134">
        <f>F105*(1-'Quote Tool'!$B$7)</f>
        <v>437.5</v>
      </c>
      <c r="K105" s="179"/>
      <c r="L105" s="179"/>
    </row>
    <row r="106" spans="1:12" x14ac:dyDescent="0.3">
      <c r="A106" s="88" t="str">
        <f>'Quote Tool'!Q114</f>
        <v xml:space="preserve"> </v>
      </c>
      <c r="B106" s="127"/>
      <c r="C106" s="121">
        <v>7155</v>
      </c>
      <c r="D106" s="119"/>
      <c r="E106" s="164" t="s">
        <v>504</v>
      </c>
      <c r="F106" s="128">
        <v>562.5</v>
      </c>
      <c r="G106" s="88">
        <f>'Quote Tool'!D114</f>
        <v>0</v>
      </c>
      <c r="H106" s="134">
        <f>F106*(1-'Quote Tool'!$B$7)</f>
        <v>562.5</v>
      </c>
      <c r="K106" s="179"/>
      <c r="L106" s="179"/>
    </row>
    <row r="107" spans="1:12" x14ac:dyDescent="0.3">
      <c r="A107" s="88" t="str">
        <f>'Quote Tool'!Q115</f>
        <v xml:space="preserve"> </v>
      </c>
      <c r="B107" s="127"/>
      <c r="C107" s="121">
        <v>7002</v>
      </c>
      <c r="D107" s="119"/>
      <c r="E107" s="164" t="s">
        <v>49</v>
      </c>
      <c r="F107" s="128">
        <v>57.5</v>
      </c>
      <c r="G107" s="88">
        <f>'Quote Tool'!D115</f>
        <v>0</v>
      </c>
      <c r="H107" s="134">
        <f>F107*(1-'Quote Tool'!$B$7)</f>
        <v>57.5</v>
      </c>
      <c r="K107" s="179"/>
      <c r="L107" s="179"/>
    </row>
    <row r="108" spans="1:12" x14ac:dyDescent="0.3">
      <c r="A108" s="88" t="str">
        <f>'Quote Tool'!Q116</f>
        <v xml:space="preserve"> </v>
      </c>
      <c r="B108" s="127"/>
      <c r="C108" s="121" t="s">
        <v>214</v>
      </c>
      <c r="D108" s="119"/>
      <c r="E108" s="164" t="s">
        <v>351</v>
      </c>
      <c r="F108" s="128">
        <v>0</v>
      </c>
      <c r="G108" s="88">
        <f>'Quote Tool'!D116</f>
        <v>0</v>
      </c>
      <c r="H108" s="134">
        <f>F108*(1-'Quote Tool'!$B$7)</f>
        <v>0</v>
      </c>
      <c r="K108" s="179"/>
      <c r="L108" s="179"/>
    </row>
    <row r="109" spans="1:12" x14ac:dyDescent="0.3">
      <c r="A109" s="88" t="str">
        <f>'Quote Tool'!Q117</f>
        <v xml:space="preserve"> </v>
      </c>
      <c r="B109" s="127"/>
      <c r="C109" s="121">
        <v>7003</v>
      </c>
      <c r="D109" s="119"/>
      <c r="E109" s="164" t="s">
        <v>287</v>
      </c>
      <c r="F109" s="128">
        <v>162.5</v>
      </c>
      <c r="G109" s="88">
        <f>'Quote Tool'!D117</f>
        <v>0</v>
      </c>
      <c r="H109" s="134">
        <f>F109*(1-'Quote Tool'!$B$7)</f>
        <v>162.5</v>
      </c>
      <c r="K109" s="179"/>
      <c r="L109" s="179"/>
    </row>
    <row r="110" spans="1:12" x14ac:dyDescent="0.3">
      <c r="A110" s="88" t="str">
        <f>'Quote Tool'!Q118</f>
        <v xml:space="preserve"> </v>
      </c>
      <c r="B110" s="127"/>
      <c r="C110" s="121">
        <v>7004</v>
      </c>
      <c r="D110" s="119"/>
      <c r="E110" s="164" t="s">
        <v>288</v>
      </c>
      <c r="F110" s="128">
        <v>167.5</v>
      </c>
      <c r="G110" s="88">
        <f>'Quote Tool'!D118</f>
        <v>0</v>
      </c>
      <c r="H110" s="134">
        <f>F110*(1-'Quote Tool'!$B$7)</f>
        <v>167.5</v>
      </c>
      <c r="K110" s="179"/>
      <c r="L110" s="179"/>
    </row>
    <row r="111" spans="1:12" x14ac:dyDescent="0.3">
      <c r="A111" s="88" t="str">
        <f>'Quote Tool'!Q119</f>
        <v xml:space="preserve"> </v>
      </c>
      <c r="B111" s="125"/>
      <c r="C111" s="130">
        <v>7005</v>
      </c>
      <c r="D111" s="119"/>
      <c r="E111" s="164" t="s">
        <v>50</v>
      </c>
      <c r="F111" s="126">
        <v>275</v>
      </c>
      <c r="G111" s="88">
        <f>'Quote Tool'!D119</f>
        <v>0</v>
      </c>
      <c r="H111" s="134">
        <f>F111*(1-'Quote Tool'!$B$7)</f>
        <v>275</v>
      </c>
      <c r="K111" s="179"/>
      <c r="L111" s="179"/>
    </row>
    <row r="112" spans="1:12" x14ac:dyDescent="0.3">
      <c r="A112" s="88" t="str">
        <f>'Quote Tool'!Q120</f>
        <v xml:space="preserve"> </v>
      </c>
      <c r="B112" s="127"/>
      <c r="C112" s="121">
        <v>7009</v>
      </c>
      <c r="D112" s="119"/>
      <c r="E112" s="164" t="s">
        <v>481</v>
      </c>
      <c r="F112" s="128">
        <v>300</v>
      </c>
      <c r="G112" s="88">
        <f>'Quote Tool'!D120</f>
        <v>0</v>
      </c>
      <c r="H112" s="134">
        <f>F112*(1-'Quote Tool'!$B$7)</f>
        <v>300</v>
      </c>
      <c r="K112" s="179"/>
      <c r="L112" s="179"/>
    </row>
    <row r="113" spans="1:12" x14ac:dyDescent="0.3">
      <c r="A113" s="88" t="str">
        <f>'Quote Tool'!Q121</f>
        <v xml:space="preserve"> </v>
      </c>
      <c r="B113" s="127"/>
      <c r="C113" s="121">
        <v>7407</v>
      </c>
      <c r="D113" s="119"/>
      <c r="E113" s="164" t="s">
        <v>51</v>
      </c>
      <c r="F113" s="128">
        <v>220</v>
      </c>
      <c r="G113" s="88">
        <f>'Quote Tool'!D121</f>
        <v>0</v>
      </c>
      <c r="H113" s="134">
        <f>F113*(1-'Quote Tool'!$B$7)</f>
        <v>220</v>
      </c>
      <c r="K113" s="179"/>
      <c r="L113" s="179"/>
    </row>
    <row r="114" spans="1:12" x14ac:dyDescent="0.3">
      <c r="A114" s="88" t="str">
        <f>'Quote Tool'!Q122</f>
        <v xml:space="preserve"> </v>
      </c>
      <c r="B114" s="171"/>
      <c r="C114" s="170">
        <v>7507</v>
      </c>
      <c r="D114" s="119"/>
      <c r="E114" s="164" t="s">
        <v>52</v>
      </c>
      <c r="F114" s="172">
        <v>207.5</v>
      </c>
      <c r="G114" s="88">
        <f>'Quote Tool'!D122</f>
        <v>0</v>
      </c>
      <c r="H114" s="134">
        <f>F114*(1-'Quote Tool'!$B$7)</f>
        <v>207.5</v>
      </c>
      <c r="K114" s="179"/>
      <c r="L114" s="179"/>
    </row>
    <row r="115" spans="1:12" x14ac:dyDescent="0.3">
      <c r="A115" s="88" t="str">
        <f>'Quote Tool'!Q123</f>
        <v xml:space="preserve"> </v>
      </c>
      <c r="B115" s="171"/>
      <c r="C115" s="170">
        <v>7607</v>
      </c>
      <c r="D115" s="119"/>
      <c r="E115" s="164" t="s">
        <v>53</v>
      </c>
      <c r="F115" s="172">
        <v>212.5</v>
      </c>
      <c r="G115" s="88">
        <f>'Quote Tool'!D123</f>
        <v>0</v>
      </c>
      <c r="H115" s="134">
        <f>F115*(1-'Quote Tool'!$B$7)</f>
        <v>212.5</v>
      </c>
      <c r="K115" s="179"/>
      <c r="L115" s="179"/>
    </row>
    <row r="116" spans="1:12" s="97" customFormat="1" x14ac:dyDescent="0.3">
      <c r="A116" s="88" t="str">
        <f>'Quote Tool'!Q124</f>
        <v xml:space="preserve"> </v>
      </c>
      <c r="B116" s="171"/>
      <c r="C116" s="170">
        <v>7521</v>
      </c>
      <c r="D116" s="119"/>
      <c r="E116" s="164" t="s">
        <v>54</v>
      </c>
      <c r="F116" s="172">
        <v>162.5</v>
      </c>
      <c r="G116" s="88">
        <f>'Quote Tool'!D124</f>
        <v>0</v>
      </c>
      <c r="H116" s="134">
        <f>F116*(1-'Quote Tool'!$B$7)</f>
        <v>162.5</v>
      </c>
      <c r="J116"/>
      <c r="K116" s="179"/>
      <c r="L116" s="179"/>
    </row>
    <row r="117" spans="1:12" x14ac:dyDescent="0.3">
      <c r="A117" s="88" t="str">
        <f>'Quote Tool'!Q125</f>
        <v xml:space="preserve"> </v>
      </c>
      <c r="B117" s="127"/>
      <c r="C117" s="121">
        <v>7621</v>
      </c>
      <c r="D117" s="119"/>
      <c r="E117" s="164" t="s">
        <v>55</v>
      </c>
      <c r="F117" s="129">
        <v>190</v>
      </c>
      <c r="G117" s="88">
        <f>'Quote Tool'!D125</f>
        <v>0</v>
      </c>
      <c r="H117" s="134">
        <f>F117*(1-'Quote Tool'!$B$7)</f>
        <v>190</v>
      </c>
      <c r="K117" s="179"/>
      <c r="L117" s="179"/>
    </row>
    <row r="118" spans="1:12" x14ac:dyDescent="0.3">
      <c r="A118" s="88" t="str">
        <f>'Quote Tool'!Q126</f>
        <v xml:space="preserve"> </v>
      </c>
      <c r="B118" s="127"/>
      <c r="C118" s="121">
        <v>7006</v>
      </c>
      <c r="D118" s="119"/>
      <c r="E118" s="164" t="s">
        <v>56</v>
      </c>
      <c r="F118" s="129">
        <v>112.5</v>
      </c>
      <c r="G118" s="88">
        <f>'Quote Tool'!D126</f>
        <v>0</v>
      </c>
      <c r="H118" s="134">
        <f>F118*(1-'Quote Tool'!$B$7)</f>
        <v>112.5</v>
      </c>
      <c r="K118" s="179"/>
      <c r="L118" s="179"/>
    </row>
    <row r="119" spans="1:12" x14ac:dyDescent="0.3">
      <c r="A119" s="88" t="str">
        <f>'Quote Tool'!Q127</f>
        <v xml:space="preserve"> </v>
      </c>
      <c r="B119" s="127"/>
      <c r="C119" s="121">
        <v>7719</v>
      </c>
      <c r="D119" s="119"/>
      <c r="E119" s="164" t="s">
        <v>289</v>
      </c>
      <c r="F119" s="129">
        <v>120</v>
      </c>
      <c r="G119" s="88">
        <f>'Quote Tool'!D127</f>
        <v>0</v>
      </c>
      <c r="H119" s="134">
        <f>F119*(1-'Quote Tool'!$B$7)</f>
        <v>120</v>
      </c>
      <c r="K119" s="179"/>
      <c r="L119" s="179"/>
    </row>
    <row r="120" spans="1:12" x14ac:dyDescent="0.3">
      <c r="A120" s="88" t="str">
        <f>'Quote Tool'!Q128</f>
        <v xml:space="preserve"> </v>
      </c>
      <c r="B120" s="127"/>
      <c r="C120" s="184">
        <v>7617</v>
      </c>
      <c r="D120" s="119"/>
      <c r="E120" s="164" t="s">
        <v>290</v>
      </c>
      <c r="F120" s="129">
        <v>120</v>
      </c>
      <c r="G120" s="88">
        <f>'Quote Tool'!D128</f>
        <v>0</v>
      </c>
      <c r="H120" s="134">
        <f>F120*(1-'Quote Tool'!$B$7)</f>
        <v>120</v>
      </c>
      <c r="K120" s="179"/>
      <c r="L120" s="179"/>
    </row>
    <row r="121" spans="1:12" x14ac:dyDescent="0.3">
      <c r="A121" s="88" t="str">
        <f>'Quote Tool'!Q129</f>
        <v xml:space="preserve"> </v>
      </c>
      <c r="B121" s="127"/>
      <c r="C121" s="121">
        <v>7717</v>
      </c>
      <c r="D121" s="119"/>
      <c r="E121" s="164" t="s">
        <v>291</v>
      </c>
      <c r="F121" s="128">
        <v>120</v>
      </c>
      <c r="G121" s="88">
        <f>'Quote Tool'!D129</f>
        <v>0</v>
      </c>
      <c r="H121" s="134">
        <f>F121*(1-'Quote Tool'!$B$7)</f>
        <v>120</v>
      </c>
      <c r="K121" s="179"/>
      <c r="L121" s="179"/>
    </row>
    <row r="122" spans="1:12" x14ac:dyDescent="0.3">
      <c r="A122" s="88" t="str">
        <f>'Quote Tool'!Q130</f>
        <v xml:space="preserve"> </v>
      </c>
      <c r="B122" s="127"/>
      <c r="C122" s="121">
        <v>7110</v>
      </c>
      <c r="D122" s="119"/>
      <c r="E122" s="164" t="s">
        <v>57</v>
      </c>
      <c r="F122" s="128">
        <v>62.5</v>
      </c>
      <c r="G122" s="88">
        <f>'Quote Tool'!D130</f>
        <v>0</v>
      </c>
      <c r="H122" s="134">
        <f>F122*(1-'Quote Tool'!$B$7)</f>
        <v>62.5</v>
      </c>
      <c r="K122" s="179"/>
      <c r="L122" s="179"/>
    </row>
    <row r="123" spans="1:12" x14ac:dyDescent="0.3">
      <c r="A123" s="88" t="str">
        <f>'Quote Tool'!Q131</f>
        <v xml:space="preserve"> </v>
      </c>
      <c r="B123" s="127"/>
      <c r="C123" s="121">
        <v>7210</v>
      </c>
      <c r="D123" s="119"/>
      <c r="E123" s="164" t="s">
        <v>58</v>
      </c>
      <c r="F123" s="128">
        <v>75</v>
      </c>
      <c r="G123" s="88">
        <f>'Quote Tool'!D131</f>
        <v>0</v>
      </c>
      <c r="H123" s="134">
        <f>F123*(1-'Quote Tool'!$B$7)</f>
        <v>75</v>
      </c>
      <c r="K123" s="179"/>
      <c r="L123" s="179"/>
    </row>
    <row r="124" spans="1:12" x14ac:dyDescent="0.3">
      <c r="A124" s="88" t="str">
        <f>'Quote Tool'!Q132</f>
        <v xml:space="preserve"> </v>
      </c>
      <c r="B124" s="127"/>
      <c r="C124" s="121">
        <v>7011</v>
      </c>
      <c r="D124" s="119"/>
      <c r="E124" s="164" t="s">
        <v>59</v>
      </c>
      <c r="F124" s="128">
        <v>62.5</v>
      </c>
      <c r="G124" s="88">
        <f>'Quote Tool'!D132</f>
        <v>0</v>
      </c>
      <c r="H124" s="134">
        <f>F124*(1-'Quote Tool'!$B$7)</f>
        <v>62.5</v>
      </c>
      <c r="K124" s="179"/>
      <c r="L124" s="179"/>
    </row>
    <row r="125" spans="1:12" x14ac:dyDescent="0.3">
      <c r="A125" s="88" t="str">
        <f>'Quote Tool'!Q133</f>
        <v xml:space="preserve"> </v>
      </c>
      <c r="B125" s="127"/>
      <c r="C125" s="121">
        <v>7111</v>
      </c>
      <c r="D125" s="119"/>
      <c r="E125" s="164" t="s">
        <v>60</v>
      </c>
      <c r="F125" s="128">
        <v>62.5</v>
      </c>
      <c r="G125" s="88">
        <f>'Quote Tool'!D133</f>
        <v>0</v>
      </c>
      <c r="H125" s="134">
        <f>F125*(1-'Quote Tool'!$B$7)</f>
        <v>62.5</v>
      </c>
      <c r="K125" s="179"/>
      <c r="L125" s="179"/>
    </row>
    <row r="126" spans="1:12" x14ac:dyDescent="0.3">
      <c r="A126" s="88" t="str">
        <f>'Quote Tool'!Q134</f>
        <v xml:space="preserve"> </v>
      </c>
      <c r="B126" s="127"/>
      <c r="C126" s="121">
        <v>7051</v>
      </c>
      <c r="D126" s="119"/>
      <c r="E126" s="164" t="s">
        <v>292</v>
      </c>
      <c r="F126" s="128">
        <v>625</v>
      </c>
      <c r="G126" s="88">
        <f>'Quote Tool'!D134</f>
        <v>0</v>
      </c>
      <c r="H126" s="134">
        <f>F126*(1-'Quote Tool'!$B$7)</f>
        <v>625</v>
      </c>
      <c r="K126" s="179"/>
      <c r="L126" s="179"/>
    </row>
    <row r="127" spans="1:12" x14ac:dyDescent="0.3">
      <c r="A127" s="88" t="str">
        <f>'Quote Tool'!Q135</f>
        <v xml:space="preserve"> </v>
      </c>
      <c r="B127" s="127"/>
      <c r="C127" s="121">
        <v>7170</v>
      </c>
      <c r="D127" s="119"/>
      <c r="E127" s="164" t="s">
        <v>293</v>
      </c>
      <c r="F127" s="128">
        <v>275</v>
      </c>
      <c r="G127" s="88">
        <f>'Quote Tool'!D135</f>
        <v>0</v>
      </c>
      <c r="H127" s="134">
        <f>F127*(1-'Quote Tool'!$B$7)</f>
        <v>275</v>
      </c>
      <c r="K127" s="179"/>
      <c r="L127" s="179"/>
    </row>
    <row r="128" spans="1:12" x14ac:dyDescent="0.3">
      <c r="A128" s="88" t="str">
        <f>'Quote Tool'!Q136</f>
        <v xml:space="preserve"> </v>
      </c>
      <c r="B128" s="127"/>
      <c r="C128" s="121">
        <v>7671</v>
      </c>
      <c r="D128" s="119"/>
      <c r="E128" s="164" t="s">
        <v>294</v>
      </c>
      <c r="F128" s="128">
        <v>300</v>
      </c>
      <c r="G128" s="88">
        <f>'Quote Tool'!D136</f>
        <v>0</v>
      </c>
      <c r="H128" s="134">
        <f>F128*(1-'Quote Tool'!$B$7)</f>
        <v>300</v>
      </c>
      <c r="K128" s="179"/>
      <c r="L128" s="179"/>
    </row>
    <row r="129" spans="1:12" x14ac:dyDescent="0.3">
      <c r="A129" s="88" t="str">
        <f>'Quote Tool'!Q137</f>
        <v xml:space="preserve"> </v>
      </c>
      <c r="B129" s="127"/>
      <c r="C129" s="121" t="s">
        <v>173</v>
      </c>
      <c r="D129" s="119"/>
      <c r="E129" s="164" t="s">
        <v>276</v>
      </c>
      <c r="F129" s="128">
        <v>300</v>
      </c>
      <c r="G129" s="88">
        <f>'Quote Tool'!D137</f>
        <v>0</v>
      </c>
      <c r="H129" s="134">
        <f>F129*(1-'Quote Tool'!$B$7)</f>
        <v>300</v>
      </c>
      <c r="K129" s="179"/>
      <c r="L129" s="179"/>
    </row>
    <row r="130" spans="1:12" x14ac:dyDescent="0.3">
      <c r="A130" s="88" t="str">
        <f>'Quote Tool'!Q138</f>
        <v xml:space="preserve"> </v>
      </c>
      <c r="B130" s="127"/>
      <c r="C130" s="121">
        <v>7871</v>
      </c>
      <c r="D130" s="119"/>
      <c r="E130" s="164" t="s">
        <v>353</v>
      </c>
      <c r="F130" s="128">
        <v>300</v>
      </c>
      <c r="G130" s="88">
        <f>'Quote Tool'!D138</f>
        <v>0</v>
      </c>
      <c r="H130" s="134">
        <f>F130*(1-'Quote Tool'!$B$7)</f>
        <v>300</v>
      </c>
      <c r="K130" s="179"/>
      <c r="L130" s="179"/>
    </row>
    <row r="131" spans="1:12" x14ac:dyDescent="0.3">
      <c r="A131" s="88" t="str">
        <f>'Quote Tool'!Q139</f>
        <v xml:space="preserve"> </v>
      </c>
      <c r="B131" s="127"/>
      <c r="C131" s="121">
        <v>7279</v>
      </c>
      <c r="D131" s="119"/>
      <c r="E131" s="164" t="s">
        <v>417</v>
      </c>
      <c r="F131" s="128">
        <v>98.338499999999996</v>
      </c>
      <c r="G131" s="88">
        <f>'Quote Tool'!D139</f>
        <v>0</v>
      </c>
      <c r="H131" s="134">
        <f>F131*(1-'Quote Tool'!$B$7)</f>
        <v>98.338499999999996</v>
      </c>
      <c r="K131" s="179"/>
      <c r="L131" s="179"/>
    </row>
    <row r="132" spans="1:12" x14ac:dyDescent="0.3">
      <c r="A132" s="88" t="str">
        <f>'Quote Tool'!Q140</f>
        <v xml:space="preserve"> </v>
      </c>
      <c r="B132" s="127"/>
      <c r="C132" s="121">
        <v>7479</v>
      </c>
      <c r="D132" s="119"/>
      <c r="E132" s="164" t="s">
        <v>418</v>
      </c>
      <c r="F132" s="128">
        <v>92.249999999999986</v>
      </c>
      <c r="G132" s="88">
        <f>'Quote Tool'!D140</f>
        <v>0</v>
      </c>
      <c r="H132" s="134">
        <f>F132*(1-'Quote Tool'!$B$7)</f>
        <v>92.249999999999986</v>
      </c>
      <c r="K132" s="179"/>
      <c r="L132" s="179"/>
    </row>
    <row r="133" spans="1:12" x14ac:dyDescent="0.3">
      <c r="A133" s="88" t="str">
        <f>'Quote Tool'!Q141</f>
        <v xml:space="preserve"> </v>
      </c>
      <c r="B133" s="127"/>
      <c r="C133" s="121">
        <v>7579</v>
      </c>
      <c r="D133" s="119"/>
      <c r="E133" s="164" t="s">
        <v>419</v>
      </c>
      <c r="F133" s="128">
        <v>92.249999999999986</v>
      </c>
      <c r="G133" s="88">
        <f>'Quote Tool'!D141</f>
        <v>0</v>
      </c>
      <c r="H133" s="134">
        <f>F133*(1-'Quote Tool'!$B$7)</f>
        <v>92.249999999999986</v>
      </c>
      <c r="K133" s="179"/>
      <c r="L133" s="179"/>
    </row>
    <row r="134" spans="1:12" x14ac:dyDescent="0.3">
      <c r="A134" s="88" t="str">
        <f>'Quote Tool'!Q142</f>
        <v xml:space="preserve"> </v>
      </c>
      <c r="B134" s="127"/>
      <c r="C134" s="121">
        <v>7679</v>
      </c>
      <c r="D134" s="119"/>
      <c r="E134" s="164" t="s">
        <v>420</v>
      </c>
      <c r="F134" s="128">
        <v>92.249999999999986</v>
      </c>
      <c r="G134" s="88">
        <f>'Quote Tool'!D142</f>
        <v>0</v>
      </c>
      <c r="H134" s="134">
        <f>F134*(1-'Quote Tool'!$B$7)</f>
        <v>92.249999999999986</v>
      </c>
      <c r="K134" s="179"/>
      <c r="L134" s="179"/>
    </row>
    <row r="135" spans="1:12" x14ac:dyDescent="0.3">
      <c r="A135" s="88" t="str">
        <f>'Quote Tool'!Q143</f>
        <v xml:space="preserve"> </v>
      </c>
      <c r="B135" s="127"/>
      <c r="C135" s="121">
        <v>7270</v>
      </c>
      <c r="D135" s="119"/>
      <c r="E135" s="164" t="s">
        <v>421</v>
      </c>
      <c r="F135" s="128">
        <v>132.22499999999999</v>
      </c>
      <c r="G135" s="88">
        <f>'Quote Tool'!D143</f>
        <v>0</v>
      </c>
      <c r="H135" s="134">
        <f>F135*(1-'Quote Tool'!$B$7)</f>
        <v>132.22499999999999</v>
      </c>
      <c r="K135" s="179"/>
      <c r="L135" s="179"/>
    </row>
    <row r="136" spans="1:12" x14ac:dyDescent="0.3">
      <c r="A136" s="88" t="str">
        <f>'Quote Tool'!Q144</f>
        <v xml:space="preserve"> </v>
      </c>
      <c r="B136" s="127"/>
      <c r="C136" s="121">
        <v>7470</v>
      </c>
      <c r="D136" s="119"/>
      <c r="E136" s="164" t="s">
        <v>422</v>
      </c>
      <c r="F136" s="128">
        <v>158.05499999999998</v>
      </c>
      <c r="G136" s="88">
        <f>'Quote Tool'!D144</f>
        <v>0</v>
      </c>
      <c r="H136" s="134">
        <f>F136*(1-'Quote Tool'!$B$7)</f>
        <v>158.05499999999998</v>
      </c>
      <c r="K136" s="179"/>
      <c r="L136" s="179"/>
    </row>
    <row r="137" spans="1:12" x14ac:dyDescent="0.3">
      <c r="A137" s="88" t="str">
        <f>'Quote Tool'!Q145</f>
        <v xml:space="preserve"> </v>
      </c>
      <c r="B137" s="127"/>
      <c r="C137" s="121">
        <v>7570</v>
      </c>
      <c r="D137" s="119"/>
      <c r="E137" s="164" t="s">
        <v>423</v>
      </c>
      <c r="F137" s="128">
        <v>158.05499999999998</v>
      </c>
      <c r="G137" s="88">
        <f>'Quote Tool'!D145</f>
        <v>0</v>
      </c>
      <c r="H137" s="134">
        <f>F137*(1-'Quote Tool'!$B$7)</f>
        <v>158.05499999999998</v>
      </c>
      <c r="K137" s="179"/>
      <c r="L137" s="179"/>
    </row>
    <row r="138" spans="1:12" x14ac:dyDescent="0.3">
      <c r="A138" s="88" t="str">
        <f>'Quote Tool'!Q146</f>
        <v xml:space="preserve"> </v>
      </c>
      <c r="B138" s="127"/>
      <c r="C138" s="121">
        <v>7670</v>
      </c>
      <c r="D138" s="119"/>
      <c r="E138" s="164" t="s">
        <v>424</v>
      </c>
      <c r="F138" s="128">
        <v>158.05499999999998</v>
      </c>
      <c r="G138" s="88">
        <f>'Quote Tool'!D146</f>
        <v>0</v>
      </c>
      <c r="H138" s="134">
        <f>F138*(1-'Quote Tool'!$B$7)</f>
        <v>158.05499999999998</v>
      </c>
      <c r="K138" s="179"/>
      <c r="L138" s="179"/>
    </row>
    <row r="139" spans="1:12" x14ac:dyDescent="0.3">
      <c r="A139" s="88" t="str">
        <f>'Quote Tool'!Q147</f>
        <v xml:space="preserve"> </v>
      </c>
      <c r="B139" s="125"/>
      <c r="C139" s="130">
        <v>7022</v>
      </c>
      <c r="D139" s="119"/>
      <c r="E139" s="164" t="s">
        <v>295</v>
      </c>
      <c r="F139" s="126">
        <v>8.1300000000000008</v>
      </c>
      <c r="G139" s="88">
        <f>'Quote Tool'!D147</f>
        <v>0</v>
      </c>
      <c r="H139" s="134">
        <f>F139*(1-'Quote Tool'!$B$7)</f>
        <v>8.1300000000000008</v>
      </c>
      <c r="K139" s="179"/>
      <c r="L139" s="179"/>
    </row>
    <row r="140" spans="1:12" x14ac:dyDescent="0.3">
      <c r="A140" s="88" t="str">
        <f>'Quote Tool'!Q148</f>
        <v xml:space="preserve"> </v>
      </c>
      <c r="B140" s="127"/>
      <c r="C140" s="121">
        <v>7122</v>
      </c>
      <c r="D140" s="119"/>
      <c r="E140" s="164" t="s">
        <v>296</v>
      </c>
      <c r="F140" s="128">
        <v>10</v>
      </c>
      <c r="G140" s="88">
        <f>'Quote Tool'!D148</f>
        <v>0</v>
      </c>
      <c r="H140" s="134">
        <f>F140*(1-'Quote Tool'!$B$7)</f>
        <v>10</v>
      </c>
      <c r="K140" s="179"/>
      <c r="L140" s="179"/>
    </row>
    <row r="141" spans="1:12" x14ac:dyDescent="0.3">
      <c r="A141" s="88" t="str">
        <f>'Quote Tool'!Q149</f>
        <v xml:space="preserve"> </v>
      </c>
      <c r="B141" s="127"/>
      <c r="C141" s="121">
        <v>6000</v>
      </c>
      <c r="D141" s="119"/>
      <c r="E141" s="164" t="s">
        <v>234</v>
      </c>
      <c r="F141" s="128">
        <v>170</v>
      </c>
      <c r="G141" s="88">
        <f>'Quote Tool'!D149</f>
        <v>0</v>
      </c>
      <c r="H141" s="134">
        <f>F141*(1-'Quote Tool'!$B$7)</f>
        <v>170</v>
      </c>
      <c r="K141" s="179"/>
      <c r="L141" s="179"/>
    </row>
    <row r="142" spans="1:12" x14ac:dyDescent="0.3">
      <c r="A142" s="88" t="str">
        <f>'Quote Tool'!Q150</f>
        <v xml:space="preserve"> </v>
      </c>
      <c r="B142" s="127"/>
      <c r="C142" s="131">
        <v>6062</v>
      </c>
      <c r="D142" s="119"/>
      <c r="E142" s="164" t="s">
        <v>235</v>
      </c>
      <c r="F142" s="128">
        <v>195</v>
      </c>
      <c r="G142" s="88">
        <f>'Quote Tool'!D150</f>
        <v>0</v>
      </c>
      <c r="H142" s="134">
        <f>F142*(1-'Quote Tool'!$B$7)</f>
        <v>195</v>
      </c>
      <c r="K142" s="179"/>
      <c r="L142" s="179"/>
    </row>
    <row r="143" spans="1:12" x14ac:dyDescent="0.3">
      <c r="A143" s="88" t="str">
        <f>'Quote Tool'!Q151</f>
        <v xml:space="preserve"> </v>
      </c>
      <c r="B143" s="171"/>
      <c r="C143" s="170">
        <v>6061</v>
      </c>
      <c r="D143" s="119"/>
      <c r="E143" s="164" t="s">
        <v>255</v>
      </c>
      <c r="F143" s="172">
        <v>195</v>
      </c>
      <c r="G143" s="88">
        <f>'Quote Tool'!D151</f>
        <v>0</v>
      </c>
      <c r="H143" s="134">
        <f>F143*(1-'Quote Tool'!$B$7)</f>
        <v>195</v>
      </c>
      <c r="K143" s="179"/>
      <c r="L143" s="179"/>
    </row>
    <row r="144" spans="1:12" x14ac:dyDescent="0.3">
      <c r="A144" s="88" t="str">
        <f>'Quote Tool'!Q152</f>
        <v xml:space="preserve"> </v>
      </c>
      <c r="B144" s="171"/>
      <c r="C144" s="170">
        <v>6055</v>
      </c>
      <c r="D144" s="119"/>
      <c r="E144" s="164" t="s">
        <v>505</v>
      </c>
      <c r="F144" s="172">
        <v>375</v>
      </c>
      <c r="G144" s="88">
        <f>'Quote Tool'!D152</f>
        <v>0</v>
      </c>
      <c r="H144" s="134">
        <f>F144*(1-'Quote Tool'!$B$7)</f>
        <v>375</v>
      </c>
      <c r="K144" s="179"/>
      <c r="L144" s="179"/>
    </row>
    <row r="145" spans="1:12" x14ac:dyDescent="0.3">
      <c r="A145" s="88" t="str">
        <f>'Quote Tool'!Q153</f>
        <v xml:space="preserve"> </v>
      </c>
      <c r="B145" s="171"/>
      <c r="C145" s="170">
        <v>6155</v>
      </c>
      <c r="D145" s="119"/>
      <c r="E145" s="251" t="s">
        <v>506</v>
      </c>
      <c r="F145" s="172">
        <v>450</v>
      </c>
      <c r="G145" s="88">
        <f>'Quote Tool'!D153</f>
        <v>0</v>
      </c>
      <c r="H145" s="134">
        <f>F145*(1-'Quote Tool'!$B$7)</f>
        <v>450</v>
      </c>
      <c r="K145" s="179"/>
      <c r="L145" s="179"/>
    </row>
    <row r="146" spans="1:12" x14ac:dyDescent="0.3">
      <c r="A146" s="88" t="str">
        <f>'Quote Tool'!Q154</f>
        <v xml:space="preserve"> </v>
      </c>
      <c r="B146" s="127"/>
      <c r="C146" s="121">
        <v>6002</v>
      </c>
      <c r="D146" s="119"/>
      <c r="E146" s="164" t="s">
        <v>61</v>
      </c>
      <c r="F146" s="128">
        <v>55</v>
      </c>
      <c r="G146" s="88">
        <f>'Quote Tool'!D154</f>
        <v>0</v>
      </c>
      <c r="H146" s="134">
        <f>F146*(1-'Quote Tool'!$B$7)</f>
        <v>55</v>
      </c>
      <c r="K146" s="179"/>
      <c r="L146" s="179"/>
    </row>
    <row r="147" spans="1:12" x14ac:dyDescent="0.3">
      <c r="A147" s="88" t="str">
        <f>'Quote Tool'!Q155</f>
        <v xml:space="preserve"> </v>
      </c>
      <c r="B147" s="127"/>
      <c r="C147" s="121" t="s">
        <v>215</v>
      </c>
      <c r="D147" s="119"/>
      <c r="E147" s="164" t="s">
        <v>401</v>
      </c>
      <c r="F147" s="129">
        <v>0</v>
      </c>
      <c r="G147" s="88">
        <f>'Quote Tool'!D155</f>
        <v>0</v>
      </c>
      <c r="H147" s="134">
        <f>F147*(1-'Quote Tool'!$B$7)</f>
        <v>0</v>
      </c>
      <c r="K147" s="179"/>
      <c r="L147" s="179"/>
    </row>
    <row r="148" spans="1:12" x14ac:dyDescent="0.3">
      <c r="A148" s="88" t="str">
        <f>'Quote Tool'!Q156</f>
        <v xml:space="preserve"> </v>
      </c>
      <c r="B148" s="127"/>
      <c r="C148" s="121">
        <v>6003</v>
      </c>
      <c r="D148" s="119"/>
      <c r="E148" s="164" t="s">
        <v>297</v>
      </c>
      <c r="F148" s="129">
        <v>100</v>
      </c>
      <c r="G148" s="88">
        <f>'Quote Tool'!D156</f>
        <v>0</v>
      </c>
      <c r="H148" s="134">
        <f>F148*(1-'Quote Tool'!$B$7)</f>
        <v>100</v>
      </c>
      <c r="K148" s="179"/>
      <c r="L148" s="179"/>
    </row>
    <row r="149" spans="1:12" x14ac:dyDescent="0.3">
      <c r="A149" s="88" t="str">
        <f>'Quote Tool'!Q157</f>
        <v xml:space="preserve"> </v>
      </c>
      <c r="B149" s="127"/>
      <c r="C149" s="121">
        <v>6004</v>
      </c>
      <c r="D149" s="119"/>
      <c r="E149" s="164" t="s">
        <v>298</v>
      </c>
      <c r="F149" s="128">
        <v>112.5</v>
      </c>
      <c r="G149" s="88">
        <f>'Quote Tool'!D157</f>
        <v>0</v>
      </c>
      <c r="H149" s="134">
        <f>F149*(1-'Quote Tool'!$B$7)</f>
        <v>112.5</v>
      </c>
      <c r="K149" s="179"/>
      <c r="L149" s="179"/>
    </row>
    <row r="150" spans="1:12" x14ac:dyDescent="0.3">
      <c r="A150" s="88" t="str">
        <f>'Quote Tool'!Q158</f>
        <v xml:space="preserve"> </v>
      </c>
      <c r="B150" s="127"/>
      <c r="C150" s="121">
        <v>6005</v>
      </c>
      <c r="D150" s="119"/>
      <c r="E150" s="164" t="s">
        <v>62</v>
      </c>
      <c r="F150" s="128">
        <v>125</v>
      </c>
      <c r="G150" s="88">
        <f>'Quote Tool'!D158</f>
        <v>0</v>
      </c>
      <c r="H150" s="134">
        <f>F150*(1-'Quote Tool'!$B$7)</f>
        <v>125</v>
      </c>
      <c r="K150" s="179"/>
      <c r="L150" s="179"/>
    </row>
    <row r="151" spans="1:12" x14ac:dyDescent="0.3">
      <c r="A151" s="88" t="str">
        <f>'Quote Tool'!Q159</f>
        <v xml:space="preserve"> </v>
      </c>
      <c r="B151" s="127"/>
      <c r="C151" s="121">
        <v>6009</v>
      </c>
      <c r="D151" s="119"/>
      <c r="E151" s="164" t="s">
        <v>482</v>
      </c>
      <c r="F151" s="128">
        <v>175</v>
      </c>
      <c r="G151" s="88">
        <f>'Quote Tool'!D159</f>
        <v>0</v>
      </c>
      <c r="H151" s="134">
        <f>F151*(1-'Quote Tool'!$B$7)</f>
        <v>175</v>
      </c>
      <c r="K151" s="179"/>
      <c r="L151" s="179"/>
    </row>
    <row r="152" spans="1:12" x14ac:dyDescent="0.3">
      <c r="A152" s="88" t="str">
        <f>'Quote Tool'!Q160</f>
        <v xml:space="preserve"> </v>
      </c>
      <c r="B152" s="127"/>
      <c r="C152" s="121">
        <v>6407</v>
      </c>
      <c r="D152" s="119"/>
      <c r="E152" s="164" t="s">
        <v>63</v>
      </c>
      <c r="F152" s="128">
        <v>200</v>
      </c>
      <c r="G152" s="88">
        <f>'Quote Tool'!D160</f>
        <v>0</v>
      </c>
      <c r="H152" s="134">
        <f>F152*(1-'Quote Tool'!$B$7)</f>
        <v>200</v>
      </c>
      <c r="K152" s="179"/>
      <c r="L152" s="179"/>
    </row>
    <row r="153" spans="1:12" x14ac:dyDescent="0.3">
      <c r="A153" s="88" t="str">
        <f>'Quote Tool'!Q161</f>
        <v xml:space="preserve"> </v>
      </c>
      <c r="B153" s="127"/>
      <c r="C153" s="121">
        <v>6507</v>
      </c>
      <c r="D153" s="119"/>
      <c r="E153" s="164" t="s">
        <v>165</v>
      </c>
      <c r="F153" s="128">
        <v>200</v>
      </c>
      <c r="G153" s="88">
        <f>'Quote Tool'!D161</f>
        <v>0</v>
      </c>
      <c r="H153" s="134">
        <f>F153*(1-'Quote Tool'!$B$7)</f>
        <v>200</v>
      </c>
      <c r="K153" s="179"/>
      <c r="L153" s="179"/>
    </row>
    <row r="154" spans="1:12" x14ac:dyDescent="0.3">
      <c r="A154" s="88" t="str">
        <f>'Quote Tool'!Q162</f>
        <v xml:space="preserve"> </v>
      </c>
      <c r="B154" s="127"/>
      <c r="C154" s="121">
        <v>6421</v>
      </c>
      <c r="D154" s="119"/>
      <c r="E154" s="164" t="s">
        <v>64</v>
      </c>
      <c r="F154" s="128">
        <v>102</v>
      </c>
      <c r="G154" s="88">
        <f>'Quote Tool'!D162</f>
        <v>0</v>
      </c>
      <c r="H154" s="134">
        <f>F154*(1-'Quote Tool'!$B$7)</f>
        <v>102</v>
      </c>
      <c r="K154" s="179"/>
      <c r="L154" s="179"/>
    </row>
    <row r="155" spans="1:12" x14ac:dyDescent="0.3">
      <c r="A155" s="88" t="str">
        <f>'Quote Tool'!Q163</f>
        <v xml:space="preserve"> </v>
      </c>
      <c r="B155" s="127"/>
      <c r="C155" s="121">
        <v>6521</v>
      </c>
      <c r="D155" s="119"/>
      <c r="E155" s="164" t="s">
        <v>65</v>
      </c>
      <c r="F155" s="128">
        <v>125</v>
      </c>
      <c r="G155" s="88">
        <f>'Quote Tool'!D163</f>
        <v>0</v>
      </c>
      <c r="H155" s="134">
        <f>F155*(1-'Quote Tool'!$B$7)</f>
        <v>125</v>
      </c>
      <c r="K155" s="179"/>
      <c r="L155" s="179"/>
    </row>
    <row r="156" spans="1:12" x14ac:dyDescent="0.3">
      <c r="A156" s="88" t="str">
        <f>'Quote Tool'!Q164</f>
        <v xml:space="preserve"> </v>
      </c>
      <c r="B156" s="127"/>
      <c r="C156" s="121">
        <v>6006</v>
      </c>
      <c r="D156" s="119"/>
      <c r="E156" s="164" t="s">
        <v>66</v>
      </c>
      <c r="F156" s="128">
        <v>57.5</v>
      </c>
      <c r="G156" s="88">
        <f>'Quote Tool'!D164</f>
        <v>0</v>
      </c>
      <c r="H156" s="134">
        <f>F156*(1-'Quote Tool'!$B$7)</f>
        <v>57.5</v>
      </c>
      <c r="K156" s="179"/>
      <c r="L156" s="179"/>
    </row>
    <row r="157" spans="1:12" x14ac:dyDescent="0.3">
      <c r="A157" s="88" t="str">
        <f>'Quote Tool'!Q165</f>
        <v xml:space="preserve"> </v>
      </c>
      <c r="B157" s="127"/>
      <c r="C157" s="121">
        <v>6619</v>
      </c>
      <c r="D157" s="119"/>
      <c r="E157" s="164" t="s">
        <v>299</v>
      </c>
      <c r="F157" s="128">
        <v>100</v>
      </c>
      <c r="G157" s="88">
        <f>'Quote Tool'!D165</f>
        <v>0</v>
      </c>
      <c r="H157" s="134">
        <f>F157*(1-'Quote Tool'!$B$7)</f>
        <v>100</v>
      </c>
      <c r="K157" s="179"/>
      <c r="L157" s="179"/>
    </row>
    <row r="158" spans="1:12" x14ac:dyDescent="0.3">
      <c r="A158" s="88" t="str">
        <f>'Quote Tool'!Q166</f>
        <v xml:space="preserve"> </v>
      </c>
      <c r="B158" s="127"/>
      <c r="C158" s="121">
        <v>6517</v>
      </c>
      <c r="D158" s="119"/>
      <c r="E158" s="164" t="s">
        <v>300</v>
      </c>
      <c r="F158" s="128">
        <v>100</v>
      </c>
      <c r="G158" s="88">
        <f>'Quote Tool'!D166</f>
        <v>0</v>
      </c>
      <c r="H158" s="134">
        <f>F158*(1-'Quote Tool'!$B$7)</f>
        <v>100</v>
      </c>
      <c r="K158" s="179"/>
      <c r="L158" s="179"/>
    </row>
    <row r="159" spans="1:12" x14ac:dyDescent="0.3">
      <c r="A159" s="88" t="str">
        <f>'Quote Tool'!Q167</f>
        <v xml:space="preserve"> </v>
      </c>
      <c r="B159" s="127"/>
      <c r="C159" s="121">
        <v>6617</v>
      </c>
      <c r="D159" s="119"/>
      <c r="E159" s="164" t="s">
        <v>301</v>
      </c>
      <c r="F159" s="128">
        <v>100</v>
      </c>
      <c r="G159" s="88">
        <f>'Quote Tool'!D167</f>
        <v>0</v>
      </c>
      <c r="H159" s="134">
        <f>F159*(1-'Quote Tool'!$B$7)</f>
        <v>100</v>
      </c>
      <c r="K159" s="179"/>
      <c r="L159" s="179"/>
    </row>
    <row r="160" spans="1:12" x14ac:dyDescent="0.3">
      <c r="A160" s="88" t="str">
        <f>'Quote Tool'!Q168</f>
        <v xml:space="preserve"> </v>
      </c>
      <c r="B160" s="127"/>
      <c r="C160" s="121">
        <v>6110</v>
      </c>
      <c r="D160" s="119"/>
      <c r="E160" s="164" t="s">
        <v>67</v>
      </c>
      <c r="F160" s="128">
        <v>55</v>
      </c>
      <c r="G160" s="88">
        <f>'Quote Tool'!D168</f>
        <v>0</v>
      </c>
      <c r="H160" s="134">
        <f>F160*(1-'Quote Tool'!$B$7)</f>
        <v>55</v>
      </c>
      <c r="K160" s="179"/>
      <c r="L160" s="179"/>
    </row>
    <row r="161" spans="1:12" x14ac:dyDescent="0.3">
      <c r="A161" s="88" t="str">
        <f>'Quote Tool'!Q169</f>
        <v xml:space="preserve"> </v>
      </c>
      <c r="B161" s="127"/>
      <c r="C161" s="121">
        <v>6210</v>
      </c>
      <c r="D161" s="119"/>
      <c r="E161" s="164" t="s">
        <v>68</v>
      </c>
      <c r="F161" s="128">
        <v>50</v>
      </c>
      <c r="G161" s="88">
        <f>'Quote Tool'!D169</f>
        <v>0</v>
      </c>
      <c r="H161" s="134">
        <f>F161*(1-'Quote Tool'!$B$7)</f>
        <v>50</v>
      </c>
      <c r="K161" s="179"/>
      <c r="L161" s="179"/>
    </row>
    <row r="162" spans="1:12" x14ac:dyDescent="0.3">
      <c r="A162" s="88" t="str">
        <f>'Quote Tool'!Q170</f>
        <v xml:space="preserve"> </v>
      </c>
      <c r="B162" s="127"/>
      <c r="C162" s="121">
        <v>6011</v>
      </c>
      <c r="D162" s="119"/>
      <c r="E162" s="164" t="s">
        <v>69</v>
      </c>
      <c r="F162" s="128">
        <v>55</v>
      </c>
      <c r="G162" s="88">
        <f>'Quote Tool'!D170</f>
        <v>0</v>
      </c>
      <c r="H162" s="134">
        <f>F162*(1-'Quote Tool'!$B$7)</f>
        <v>55</v>
      </c>
      <c r="K162" s="179"/>
      <c r="L162" s="179"/>
    </row>
    <row r="163" spans="1:12" x14ac:dyDescent="0.3">
      <c r="A163" s="88" t="str">
        <f>'Quote Tool'!Q171</f>
        <v xml:space="preserve"> </v>
      </c>
      <c r="B163" s="127"/>
      <c r="C163" s="121">
        <v>6111</v>
      </c>
      <c r="D163" s="119"/>
      <c r="E163" s="164" t="s">
        <v>70</v>
      </c>
      <c r="F163" s="128">
        <v>55</v>
      </c>
      <c r="G163" s="88">
        <f>'Quote Tool'!D171</f>
        <v>0</v>
      </c>
      <c r="H163" s="134">
        <f>F163*(1-'Quote Tool'!$B$7)</f>
        <v>55</v>
      </c>
      <c r="K163" s="179"/>
      <c r="L163" s="179"/>
    </row>
    <row r="164" spans="1:12" x14ac:dyDescent="0.3">
      <c r="A164" s="88" t="str">
        <f>'Quote Tool'!Q172</f>
        <v xml:space="preserve"> </v>
      </c>
      <c r="B164" s="127"/>
      <c r="C164" s="121">
        <v>6051</v>
      </c>
      <c r="D164" s="119"/>
      <c r="E164" s="164" t="s">
        <v>302</v>
      </c>
      <c r="F164" s="128">
        <v>302.5</v>
      </c>
      <c r="G164" s="88">
        <f>'Quote Tool'!D172</f>
        <v>0</v>
      </c>
      <c r="H164" s="134">
        <f>F164*(1-'Quote Tool'!$B$7)</f>
        <v>302.5</v>
      </c>
      <c r="K164" s="179"/>
      <c r="L164" s="179"/>
    </row>
    <row r="165" spans="1:12" x14ac:dyDescent="0.3">
      <c r="A165" s="88" t="str">
        <f>'Quote Tool'!Q173</f>
        <v xml:space="preserve"> </v>
      </c>
      <c r="B165" s="127"/>
      <c r="C165" s="121">
        <v>6170</v>
      </c>
      <c r="D165" s="119"/>
      <c r="E165" s="164" t="s">
        <v>303</v>
      </c>
      <c r="F165" s="128">
        <v>225</v>
      </c>
      <c r="G165" s="88">
        <f>'Quote Tool'!D173</f>
        <v>0</v>
      </c>
      <c r="H165" s="134">
        <f>F165*(1-'Quote Tool'!$B$7)</f>
        <v>225</v>
      </c>
      <c r="K165" s="179"/>
      <c r="L165" s="179"/>
    </row>
    <row r="166" spans="1:12" x14ac:dyDescent="0.3">
      <c r="A166" s="88" t="str">
        <f>'Quote Tool'!Q174</f>
        <v xml:space="preserve"> </v>
      </c>
      <c r="B166" s="173"/>
      <c r="C166" s="121">
        <v>6771</v>
      </c>
      <c r="D166" s="119"/>
      <c r="E166" s="164" t="s">
        <v>354</v>
      </c>
      <c r="F166" s="128">
        <v>300</v>
      </c>
      <c r="G166" s="88">
        <f>'Quote Tool'!D174</f>
        <v>0</v>
      </c>
      <c r="H166" s="134">
        <f>F166*(1-'Quote Tool'!$B$7)</f>
        <v>300</v>
      </c>
      <c r="K166" s="179"/>
      <c r="L166" s="179"/>
    </row>
    <row r="167" spans="1:12" x14ac:dyDescent="0.3">
      <c r="A167" s="88" t="str">
        <f>'Quote Tool'!Q175</f>
        <v xml:space="preserve"> </v>
      </c>
      <c r="B167" s="127"/>
      <c r="C167" s="121">
        <v>6279</v>
      </c>
      <c r="D167" s="119"/>
      <c r="E167" s="164" t="s">
        <v>425</v>
      </c>
      <c r="F167" s="128">
        <v>79.150499999999994</v>
      </c>
      <c r="G167" s="88">
        <f>'Quote Tool'!D175</f>
        <v>0</v>
      </c>
      <c r="H167" s="134">
        <f>F167*(1-'Quote Tool'!$B$7)</f>
        <v>79.150499999999994</v>
      </c>
      <c r="K167" s="179"/>
      <c r="L167" s="179"/>
    </row>
    <row r="168" spans="1:12" x14ac:dyDescent="0.3">
      <c r="A168" s="88" t="str">
        <f>'Quote Tool'!Q176</f>
        <v xml:space="preserve"> </v>
      </c>
      <c r="B168" s="173"/>
      <c r="C168" s="121">
        <v>6479</v>
      </c>
      <c r="D168" s="119"/>
      <c r="E168" s="164" t="s">
        <v>426</v>
      </c>
      <c r="F168" s="128">
        <v>71.954999999999984</v>
      </c>
      <c r="G168" s="88">
        <f>'Quote Tool'!D176</f>
        <v>0</v>
      </c>
      <c r="H168" s="134">
        <f>F168*(1-'Quote Tool'!$B$7)</f>
        <v>71.954999999999984</v>
      </c>
      <c r="K168" s="179"/>
      <c r="L168" s="179"/>
    </row>
    <row r="169" spans="1:12" x14ac:dyDescent="0.3">
      <c r="A169" s="88" t="str">
        <f>'Quote Tool'!Q177</f>
        <v xml:space="preserve"> </v>
      </c>
      <c r="B169" s="173"/>
      <c r="C169" s="121">
        <v>6579</v>
      </c>
      <c r="D169" s="119"/>
      <c r="E169" s="164" t="s">
        <v>427</v>
      </c>
      <c r="F169" s="128">
        <v>71.954999999999984</v>
      </c>
      <c r="G169" s="88">
        <f>'Quote Tool'!D177</f>
        <v>0</v>
      </c>
      <c r="H169" s="134">
        <f>F169*(1-'Quote Tool'!$B$7)</f>
        <v>71.954999999999984</v>
      </c>
      <c r="K169" s="179"/>
      <c r="L169" s="179"/>
    </row>
    <row r="170" spans="1:12" x14ac:dyDescent="0.3">
      <c r="A170" s="88" t="str">
        <f>'Quote Tool'!Q178</f>
        <v xml:space="preserve"> </v>
      </c>
      <c r="B170" s="127"/>
      <c r="C170" s="121">
        <v>6270</v>
      </c>
      <c r="D170" s="119"/>
      <c r="E170" s="164" t="s">
        <v>428</v>
      </c>
      <c r="F170" s="128">
        <v>132.22499999999999</v>
      </c>
      <c r="G170" s="88">
        <f>'Quote Tool'!D178</f>
        <v>0</v>
      </c>
      <c r="H170" s="134">
        <f>F170*(1-'Quote Tool'!$B$7)</f>
        <v>132.22499999999999</v>
      </c>
      <c r="K170" s="179"/>
      <c r="L170" s="179"/>
    </row>
    <row r="171" spans="1:12" x14ac:dyDescent="0.3">
      <c r="A171" s="88" t="str">
        <f>'Quote Tool'!Q179</f>
        <v xml:space="preserve"> </v>
      </c>
      <c r="B171" s="127"/>
      <c r="C171" s="121">
        <v>6470</v>
      </c>
      <c r="D171" s="119"/>
      <c r="E171" s="164" t="s">
        <v>429</v>
      </c>
      <c r="F171" s="128">
        <v>132.22499999999999</v>
      </c>
      <c r="G171" s="88">
        <f>'Quote Tool'!D179</f>
        <v>0</v>
      </c>
      <c r="H171" s="134">
        <f>F171*(1-'Quote Tool'!$B$7)</f>
        <v>132.22499999999999</v>
      </c>
      <c r="K171" s="179"/>
      <c r="L171" s="179"/>
    </row>
    <row r="172" spans="1:12" x14ac:dyDescent="0.3">
      <c r="A172" s="88" t="str">
        <f>'Quote Tool'!Q180</f>
        <v xml:space="preserve"> </v>
      </c>
      <c r="B172" s="173"/>
      <c r="C172" s="178">
        <v>6570</v>
      </c>
      <c r="D172" s="119"/>
      <c r="E172" s="164" t="s">
        <v>430</v>
      </c>
      <c r="F172" s="128">
        <v>132.22499999999999</v>
      </c>
      <c r="G172" s="88">
        <f>'Quote Tool'!D180</f>
        <v>0</v>
      </c>
      <c r="H172" s="134">
        <f>F172*(1-'Quote Tool'!$B$7)</f>
        <v>132.22499999999999</v>
      </c>
      <c r="K172" s="179"/>
      <c r="L172" s="179"/>
    </row>
    <row r="173" spans="1:12" x14ac:dyDescent="0.3">
      <c r="A173" s="88" t="str">
        <f>'Quote Tool'!Q181</f>
        <v xml:space="preserve"> </v>
      </c>
      <c r="B173" s="171"/>
      <c r="C173" s="170">
        <v>6022</v>
      </c>
      <c r="D173" s="119"/>
      <c r="E173" s="164" t="s">
        <v>304</v>
      </c>
      <c r="F173" s="172">
        <v>6.25</v>
      </c>
      <c r="G173" s="88">
        <f>'Quote Tool'!D181</f>
        <v>0</v>
      </c>
      <c r="H173" s="134">
        <f>F173*(1-'Quote Tool'!$B$7)</f>
        <v>6.25</v>
      </c>
      <c r="K173" s="179"/>
      <c r="L173" s="179"/>
    </row>
    <row r="174" spans="1:12" x14ac:dyDescent="0.3">
      <c r="A174" s="88" t="str">
        <f>'Quote Tool'!Q182</f>
        <v xml:space="preserve"> </v>
      </c>
      <c r="B174" s="171"/>
      <c r="C174" s="170">
        <v>6122</v>
      </c>
      <c r="D174" s="119"/>
      <c r="E174" s="164" t="s">
        <v>305</v>
      </c>
      <c r="F174" s="172">
        <v>10</v>
      </c>
      <c r="G174" s="88">
        <f>'Quote Tool'!D182</f>
        <v>0</v>
      </c>
      <c r="H174" s="134">
        <f>F174*(1-'Quote Tool'!$B$7)</f>
        <v>10</v>
      </c>
      <c r="K174" s="179"/>
      <c r="L174" s="179"/>
    </row>
    <row r="175" spans="1:12" x14ac:dyDescent="0.3">
      <c r="A175" s="88" t="str">
        <f>'Quote Tool'!Q183</f>
        <v xml:space="preserve"> </v>
      </c>
      <c r="B175" s="171"/>
      <c r="C175" s="170" t="s">
        <v>71</v>
      </c>
      <c r="D175" s="119"/>
      <c r="E175" s="164" t="s">
        <v>306</v>
      </c>
      <c r="F175" s="172">
        <v>4.38</v>
      </c>
      <c r="G175" s="88">
        <f>'Quote Tool'!D183</f>
        <v>0</v>
      </c>
      <c r="H175" s="134">
        <f>F175*(1-'Quote Tool'!$B$7)</f>
        <v>4.38</v>
      </c>
      <c r="K175" s="179"/>
      <c r="L175" s="179"/>
    </row>
    <row r="176" spans="1:12" x14ac:dyDescent="0.3">
      <c r="A176" s="88" t="str">
        <f>'Quote Tool'!Q184</f>
        <v xml:space="preserve"> </v>
      </c>
      <c r="B176" s="127"/>
      <c r="C176" s="121">
        <v>5000</v>
      </c>
      <c r="D176" s="119"/>
      <c r="E176" s="164" t="s">
        <v>236</v>
      </c>
      <c r="F176" s="128">
        <v>137.5</v>
      </c>
      <c r="G176" s="88">
        <f>'Quote Tool'!D184</f>
        <v>0</v>
      </c>
      <c r="H176" s="134">
        <f>F176*(1-'Quote Tool'!$B$7)</f>
        <v>137.5</v>
      </c>
      <c r="K176" s="179"/>
      <c r="L176" s="179"/>
    </row>
    <row r="177" spans="1:12" x14ac:dyDescent="0.3">
      <c r="A177" s="88" t="str">
        <f>'Quote Tool'!Q185</f>
        <v xml:space="preserve"> </v>
      </c>
      <c r="B177" s="127"/>
      <c r="C177" s="121">
        <v>5062</v>
      </c>
      <c r="D177" s="119"/>
      <c r="E177" s="164" t="s">
        <v>307</v>
      </c>
      <c r="F177" s="129">
        <v>162.5</v>
      </c>
      <c r="G177" s="88">
        <f>'Quote Tool'!D185</f>
        <v>0</v>
      </c>
      <c r="H177" s="134">
        <f>F177*(1-'Quote Tool'!$B$7)</f>
        <v>162.5</v>
      </c>
      <c r="K177" s="179"/>
      <c r="L177" s="179"/>
    </row>
    <row r="178" spans="1:12" x14ac:dyDescent="0.3">
      <c r="A178" s="88" t="str">
        <f>'Quote Tool'!Q186</f>
        <v xml:space="preserve"> </v>
      </c>
      <c r="B178" s="127"/>
      <c r="C178" s="121">
        <v>5061</v>
      </c>
      <c r="D178" s="119"/>
      <c r="E178" s="164" t="s">
        <v>254</v>
      </c>
      <c r="F178" s="128">
        <v>162.5</v>
      </c>
      <c r="G178" s="88">
        <f>'Quote Tool'!D186</f>
        <v>0</v>
      </c>
      <c r="H178" s="134">
        <f>F178*(1-'Quote Tool'!$B$7)</f>
        <v>162.5</v>
      </c>
      <c r="K178" s="179"/>
      <c r="L178" s="179"/>
    </row>
    <row r="179" spans="1:12" x14ac:dyDescent="0.3">
      <c r="A179" s="88" t="str">
        <f>'Quote Tool'!Q187</f>
        <v xml:space="preserve"> </v>
      </c>
      <c r="B179" s="127"/>
      <c r="C179" s="121">
        <v>5055</v>
      </c>
      <c r="D179" s="119"/>
      <c r="E179" s="164" t="s">
        <v>507</v>
      </c>
      <c r="F179" s="128">
        <v>300</v>
      </c>
      <c r="G179" s="88">
        <f>'Quote Tool'!D187</f>
        <v>0</v>
      </c>
      <c r="H179" s="134">
        <f>F179*(1-'Quote Tool'!$B$7)</f>
        <v>300</v>
      </c>
      <c r="K179" s="179"/>
      <c r="L179" s="179"/>
    </row>
    <row r="180" spans="1:12" x14ac:dyDescent="0.3">
      <c r="A180" s="88" t="str">
        <f>'Quote Tool'!Q188</f>
        <v xml:space="preserve"> </v>
      </c>
      <c r="B180" s="127"/>
      <c r="C180" s="121">
        <v>5155</v>
      </c>
      <c r="D180" s="119"/>
      <c r="E180" s="164" t="s">
        <v>508</v>
      </c>
      <c r="F180" s="128">
        <v>350</v>
      </c>
      <c r="G180" s="88">
        <f>'Quote Tool'!D188</f>
        <v>0</v>
      </c>
      <c r="H180" s="134">
        <f>F180*(1-'Quote Tool'!$B$7)</f>
        <v>350</v>
      </c>
      <c r="K180" s="179"/>
      <c r="L180" s="179"/>
    </row>
    <row r="181" spans="1:12" x14ac:dyDescent="0.3">
      <c r="A181" s="88" t="str">
        <f>'Quote Tool'!Q189</f>
        <v xml:space="preserve"> </v>
      </c>
      <c r="B181" s="127"/>
      <c r="C181" s="121">
        <v>5002</v>
      </c>
      <c r="D181" s="119"/>
      <c r="E181" s="164" t="s">
        <v>72</v>
      </c>
      <c r="F181" s="128">
        <v>37.5</v>
      </c>
      <c r="G181" s="88">
        <f>'Quote Tool'!D189</f>
        <v>0</v>
      </c>
      <c r="H181" s="134">
        <f>F181*(1-'Quote Tool'!$B$7)</f>
        <v>37.5</v>
      </c>
      <c r="K181" s="179"/>
      <c r="L181" s="179"/>
    </row>
    <row r="182" spans="1:12" x14ac:dyDescent="0.3">
      <c r="A182" s="88" t="str">
        <f>'Quote Tool'!Q190</f>
        <v xml:space="preserve"> </v>
      </c>
      <c r="B182" s="127"/>
      <c r="C182" s="121">
        <v>5003</v>
      </c>
      <c r="D182" s="119"/>
      <c r="E182" s="164" t="s">
        <v>308</v>
      </c>
      <c r="F182" s="128">
        <v>70.63</v>
      </c>
      <c r="G182" s="88">
        <f>'Quote Tool'!D190</f>
        <v>0</v>
      </c>
      <c r="H182" s="134">
        <f>F182*(1-'Quote Tool'!$B$7)</f>
        <v>70.63</v>
      </c>
      <c r="K182" s="179"/>
      <c r="L182" s="179"/>
    </row>
    <row r="183" spans="1:12" x14ac:dyDescent="0.3">
      <c r="A183" s="88" t="str">
        <f>'Quote Tool'!Q191</f>
        <v xml:space="preserve"> </v>
      </c>
      <c r="B183" s="127"/>
      <c r="C183" s="121">
        <v>5004</v>
      </c>
      <c r="D183" s="119"/>
      <c r="E183" s="164" t="s">
        <v>309</v>
      </c>
      <c r="F183" s="128">
        <v>77</v>
      </c>
      <c r="G183" s="88">
        <f>'Quote Tool'!D191</f>
        <v>0</v>
      </c>
      <c r="H183" s="134">
        <f>F183*(1-'Quote Tool'!$B$7)</f>
        <v>77</v>
      </c>
      <c r="K183" s="179"/>
      <c r="L183" s="179"/>
    </row>
    <row r="184" spans="1:12" x14ac:dyDescent="0.3">
      <c r="A184" s="88" t="str">
        <f>'Quote Tool'!Q192</f>
        <v xml:space="preserve"> </v>
      </c>
      <c r="B184" s="127"/>
      <c r="C184" s="121">
        <v>5005</v>
      </c>
      <c r="D184" s="119"/>
      <c r="E184" s="164" t="s">
        <v>73</v>
      </c>
      <c r="F184" s="128">
        <v>85.5</v>
      </c>
      <c r="G184" s="88">
        <f>'Quote Tool'!D192</f>
        <v>0</v>
      </c>
      <c r="H184" s="134">
        <f>F184*(1-'Quote Tool'!$B$7)</f>
        <v>85.5</v>
      </c>
      <c r="K184" s="179"/>
      <c r="L184" s="179"/>
    </row>
    <row r="185" spans="1:12" x14ac:dyDescent="0.3">
      <c r="A185" s="88" t="str">
        <f>'Quote Tool'!Q193</f>
        <v xml:space="preserve"> </v>
      </c>
      <c r="B185" s="127"/>
      <c r="C185" s="121">
        <v>5407</v>
      </c>
      <c r="D185" s="119"/>
      <c r="E185" s="164" t="s">
        <v>74</v>
      </c>
      <c r="F185" s="128">
        <v>125</v>
      </c>
      <c r="G185" s="88">
        <f>'Quote Tool'!D193</f>
        <v>0</v>
      </c>
      <c r="H185" s="134">
        <f>F185*(1-'Quote Tool'!$B$7)</f>
        <v>125</v>
      </c>
      <c r="K185" s="179"/>
      <c r="L185" s="179"/>
    </row>
    <row r="186" spans="1:12" x14ac:dyDescent="0.3">
      <c r="A186" s="88" t="str">
        <f>'Quote Tool'!Q194</f>
        <v xml:space="preserve"> </v>
      </c>
      <c r="B186" s="127"/>
      <c r="C186" s="121">
        <v>5207</v>
      </c>
      <c r="D186" s="119"/>
      <c r="E186" s="164" t="s">
        <v>400</v>
      </c>
      <c r="F186" s="128">
        <v>125</v>
      </c>
      <c r="G186" s="88">
        <f>'Quote Tool'!D194</f>
        <v>0</v>
      </c>
      <c r="H186" s="134">
        <f>F186*(1-'Quote Tool'!$B$7)</f>
        <v>125</v>
      </c>
      <c r="K186" s="179"/>
      <c r="L186" s="179"/>
    </row>
    <row r="187" spans="1:12" x14ac:dyDescent="0.3">
      <c r="A187" s="88" t="str">
        <f>'Quote Tool'!Q195</f>
        <v xml:space="preserve"> </v>
      </c>
      <c r="B187" s="127"/>
      <c r="C187" s="121">
        <v>5221</v>
      </c>
      <c r="D187" s="119"/>
      <c r="E187" s="164" t="s">
        <v>75</v>
      </c>
      <c r="F187" s="128">
        <v>85</v>
      </c>
      <c r="G187" s="88">
        <f>'Quote Tool'!D195</f>
        <v>0</v>
      </c>
      <c r="H187" s="134">
        <f>F187*(1-'Quote Tool'!$B$7)</f>
        <v>85</v>
      </c>
      <c r="K187" s="179"/>
      <c r="L187" s="179"/>
    </row>
    <row r="188" spans="1:12" x14ac:dyDescent="0.3">
      <c r="A188" s="88" t="str">
        <f>'Quote Tool'!Q196</f>
        <v xml:space="preserve"> </v>
      </c>
      <c r="B188" s="127"/>
      <c r="C188" s="121">
        <v>5421</v>
      </c>
      <c r="D188" s="119"/>
      <c r="E188" s="164" t="s">
        <v>76</v>
      </c>
      <c r="F188" s="128">
        <v>75</v>
      </c>
      <c r="G188" s="88">
        <f>'Quote Tool'!D196</f>
        <v>0</v>
      </c>
      <c r="H188" s="134">
        <f>F188*(1-'Quote Tool'!$B$7)</f>
        <v>75</v>
      </c>
      <c r="K188" s="179"/>
      <c r="L188" s="179"/>
    </row>
    <row r="189" spans="1:12" x14ac:dyDescent="0.3">
      <c r="A189" s="88" t="str">
        <f>'Quote Tool'!Q197</f>
        <v xml:space="preserve"> </v>
      </c>
      <c r="B189" s="127"/>
      <c r="C189" s="121">
        <v>5006</v>
      </c>
      <c r="D189" s="119"/>
      <c r="E189" s="164" t="s">
        <v>77</v>
      </c>
      <c r="F189" s="128">
        <v>48.13</v>
      </c>
      <c r="G189" s="88">
        <f>'Quote Tool'!D197</f>
        <v>0</v>
      </c>
      <c r="H189" s="134">
        <f>F189*(1-'Quote Tool'!$B$7)</f>
        <v>48.13</v>
      </c>
      <c r="K189" s="179"/>
      <c r="L189" s="179"/>
    </row>
    <row r="190" spans="1:12" s="97" customFormat="1" x14ac:dyDescent="0.3">
      <c r="A190" s="88" t="str">
        <f>'Quote Tool'!Q198</f>
        <v xml:space="preserve"> </v>
      </c>
      <c r="B190" s="127"/>
      <c r="C190" s="121">
        <v>5513</v>
      </c>
      <c r="D190" s="119"/>
      <c r="E190" s="164" t="s">
        <v>78</v>
      </c>
      <c r="F190" s="128">
        <v>87.5</v>
      </c>
      <c r="G190" s="88">
        <f>'Quote Tool'!D198</f>
        <v>0</v>
      </c>
      <c r="H190" s="134">
        <f>F190*(1-'Quote Tool'!$B$7)</f>
        <v>87.5</v>
      </c>
      <c r="J190"/>
      <c r="K190" s="179"/>
      <c r="L190" s="179"/>
    </row>
    <row r="191" spans="1:12" x14ac:dyDescent="0.3">
      <c r="A191" s="88" t="str">
        <f>'Quote Tool'!Q199</f>
        <v xml:space="preserve"> </v>
      </c>
      <c r="B191" s="127"/>
      <c r="C191" s="121">
        <v>5515</v>
      </c>
      <c r="D191" s="119"/>
      <c r="E191" s="164" t="s">
        <v>79</v>
      </c>
      <c r="F191" s="128">
        <v>87.5</v>
      </c>
      <c r="G191" s="88">
        <f>'Quote Tool'!D199</f>
        <v>0</v>
      </c>
      <c r="H191" s="134">
        <f>F191*(1-'Quote Tool'!$B$7)</f>
        <v>87.5</v>
      </c>
      <c r="K191" s="179"/>
      <c r="L191" s="179"/>
    </row>
    <row r="192" spans="1:12" x14ac:dyDescent="0.3">
      <c r="A192" s="88" t="str">
        <f>'Quote Tool'!Q200</f>
        <v xml:space="preserve"> </v>
      </c>
      <c r="B192" s="127"/>
      <c r="C192" s="121">
        <v>5519</v>
      </c>
      <c r="D192" s="119"/>
      <c r="E192" s="164" t="s">
        <v>310</v>
      </c>
      <c r="F192" s="128">
        <v>75</v>
      </c>
      <c r="G192" s="88">
        <f>'Quote Tool'!D200</f>
        <v>0</v>
      </c>
      <c r="H192" s="134">
        <f>F192*(1-'Quote Tool'!$B$7)</f>
        <v>75</v>
      </c>
      <c r="K192" s="179"/>
      <c r="L192" s="179"/>
    </row>
    <row r="193" spans="1:12" x14ac:dyDescent="0.3">
      <c r="A193" s="88" t="str">
        <f>'Quote Tool'!Q201</f>
        <v xml:space="preserve"> </v>
      </c>
      <c r="B193" s="127"/>
      <c r="C193" s="121">
        <v>5417</v>
      </c>
      <c r="D193" s="119"/>
      <c r="E193" s="164" t="s">
        <v>311</v>
      </c>
      <c r="F193" s="128">
        <v>75</v>
      </c>
      <c r="G193" s="88">
        <f>'Quote Tool'!D201</f>
        <v>0</v>
      </c>
      <c r="H193" s="134">
        <f>F193*(1-'Quote Tool'!$B$7)</f>
        <v>75</v>
      </c>
      <c r="K193" s="179"/>
      <c r="L193" s="179"/>
    </row>
    <row r="194" spans="1:12" x14ac:dyDescent="0.3">
      <c r="A194" s="88" t="str">
        <f>'Quote Tool'!Q202</f>
        <v xml:space="preserve"> </v>
      </c>
      <c r="B194" s="173"/>
      <c r="C194" s="121">
        <v>5517</v>
      </c>
      <c r="D194" s="119"/>
      <c r="E194" s="164" t="s">
        <v>312</v>
      </c>
      <c r="F194" s="128">
        <v>75</v>
      </c>
      <c r="G194" s="88">
        <f>'Quote Tool'!D202</f>
        <v>0</v>
      </c>
      <c r="H194" s="134">
        <f>F194*(1-'Quote Tool'!$B$7)</f>
        <v>75</v>
      </c>
      <c r="K194" s="179"/>
      <c r="L194" s="179"/>
    </row>
    <row r="195" spans="1:12" x14ac:dyDescent="0.3">
      <c r="A195" s="88" t="str">
        <f>'Quote Tool'!Q203</f>
        <v xml:space="preserve"> </v>
      </c>
      <c r="B195" s="173"/>
      <c r="C195" s="121">
        <v>5110</v>
      </c>
      <c r="D195" s="119"/>
      <c r="E195" s="164" t="s">
        <v>80</v>
      </c>
      <c r="F195" s="128">
        <v>50</v>
      </c>
      <c r="G195" s="88">
        <f>'Quote Tool'!D203</f>
        <v>0</v>
      </c>
      <c r="H195" s="134">
        <f>F195*(1-'Quote Tool'!$B$7)</f>
        <v>50</v>
      </c>
      <c r="K195" s="179"/>
      <c r="L195" s="179"/>
    </row>
    <row r="196" spans="1:12" x14ac:dyDescent="0.3">
      <c r="A196" s="88" t="str">
        <f>'Quote Tool'!Q204</f>
        <v xml:space="preserve"> </v>
      </c>
      <c r="B196" s="173"/>
      <c r="C196" s="121">
        <v>5210</v>
      </c>
      <c r="D196" s="119"/>
      <c r="E196" s="164" t="s">
        <v>81</v>
      </c>
      <c r="F196" s="128">
        <v>50</v>
      </c>
      <c r="G196" s="88">
        <f>'Quote Tool'!D204</f>
        <v>0</v>
      </c>
      <c r="H196" s="134">
        <f>F196*(1-'Quote Tool'!$B$7)</f>
        <v>50</v>
      </c>
      <c r="K196" s="179"/>
      <c r="L196" s="179"/>
    </row>
    <row r="197" spans="1:12" x14ac:dyDescent="0.3">
      <c r="A197" s="88" t="str">
        <f>'Quote Tool'!Q205</f>
        <v xml:space="preserve"> </v>
      </c>
      <c r="B197" s="127"/>
      <c r="C197" s="121">
        <v>5011</v>
      </c>
      <c r="D197" s="119"/>
      <c r="E197" s="164" t="s">
        <v>82</v>
      </c>
      <c r="F197" s="128">
        <v>50</v>
      </c>
      <c r="G197" s="88">
        <f>'Quote Tool'!D205</f>
        <v>0</v>
      </c>
      <c r="H197" s="134">
        <f>F197*(1-'Quote Tool'!$B$7)</f>
        <v>50</v>
      </c>
      <c r="K197" s="179"/>
      <c r="L197" s="179"/>
    </row>
    <row r="198" spans="1:12" x14ac:dyDescent="0.3">
      <c r="A198" s="88" t="str">
        <f>'Quote Tool'!Q206</f>
        <v xml:space="preserve"> </v>
      </c>
      <c r="B198" s="127"/>
      <c r="C198" s="121">
        <v>5111</v>
      </c>
      <c r="D198" s="119"/>
      <c r="E198" s="164" t="s">
        <v>83</v>
      </c>
      <c r="F198" s="128">
        <v>50</v>
      </c>
      <c r="G198" s="88">
        <f>'Quote Tool'!D206</f>
        <v>0</v>
      </c>
      <c r="H198" s="134">
        <f>F198*(1-'Quote Tool'!$B$7)</f>
        <v>50</v>
      </c>
      <c r="K198" s="179"/>
      <c r="L198" s="179"/>
    </row>
    <row r="199" spans="1:12" x14ac:dyDescent="0.3">
      <c r="A199" s="88" t="str">
        <f>'Quote Tool'!Q207</f>
        <v xml:space="preserve"> </v>
      </c>
      <c r="B199" s="127"/>
      <c r="C199" s="121">
        <v>5052</v>
      </c>
      <c r="D199" s="119"/>
      <c r="E199" s="164" t="s">
        <v>487</v>
      </c>
      <c r="F199" s="128">
        <v>187.5</v>
      </c>
      <c r="G199" s="88">
        <f>'Quote Tool'!D207</f>
        <v>0</v>
      </c>
      <c r="H199" s="134">
        <f>F199*(1-'Quote Tool'!$B$7)</f>
        <v>187.5</v>
      </c>
      <c r="K199" s="179"/>
      <c r="L199" s="179"/>
    </row>
    <row r="200" spans="1:12" x14ac:dyDescent="0.3">
      <c r="A200" s="88" t="str">
        <f>'Quote Tool'!Q208</f>
        <v xml:space="preserve"> </v>
      </c>
      <c r="B200" s="127"/>
      <c r="C200" s="121">
        <v>5352</v>
      </c>
      <c r="D200" s="119"/>
      <c r="E200" s="164" t="s">
        <v>397</v>
      </c>
      <c r="F200" s="128">
        <v>150</v>
      </c>
      <c r="G200" s="88">
        <f>'Quote Tool'!D208</f>
        <v>0</v>
      </c>
      <c r="H200" s="134">
        <f>F200*(1-'Quote Tool'!$B$7)</f>
        <v>150</v>
      </c>
      <c r="K200" s="179"/>
      <c r="L200" s="179"/>
    </row>
    <row r="201" spans="1:12" x14ac:dyDescent="0.3">
      <c r="A201" s="88" t="str">
        <f>'Quote Tool'!Q209</f>
        <v xml:space="preserve"> </v>
      </c>
      <c r="B201" s="171"/>
      <c r="C201" s="170">
        <v>5552</v>
      </c>
      <c r="D201" s="119"/>
      <c r="E201" s="164" t="s">
        <v>381</v>
      </c>
      <c r="F201" s="172">
        <v>150</v>
      </c>
      <c r="G201" s="88">
        <f>'Quote Tool'!D209</f>
        <v>0</v>
      </c>
      <c r="H201" s="134">
        <f>F201*(1-'Quote Tool'!$B$7)</f>
        <v>150</v>
      </c>
      <c r="K201" s="179"/>
      <c r="L201" s="179"/>
    </row>
    <row r="202" spans="1:12" x14ac:dyDescent="0.3">
      <c r="A202" s="88" t="str">
        <f>'Quote Tool'!Q210</f>
        <v xml:space="preserve"> </v>
      </c>
      <c r="B202" s="171"/>
      <c r="C202" s="170">
        <v>5579</v>
      </c>
      <c r="D202" s="119"/>
      <c r="E202" s="164" t="s">
        <v>431</v>
      </c>
      <c r="F202" s="172">
        <v>52.28</v>
      </c>
      <c r="G202" s="88">
        <f>'Quote Tool'!D210</f>
        <v>0</v>
      </c>
      <c r="H202" s="134">
        <f>F202*(1-'Quote Tool'!$B$7)</f>
        <v>52.28</v>
      </c>
      <c r="K202" s="179"/>
      <c r="L202" s="179"/>
    </row>
    <row r="203" spans="1:12" x14ac:dyDescent="0.3">
      <c r="A203" s="88" t="str">
        <f>'Quote Tool'!Q211</f>
        <v xml:space="preserve"> </v>
      </c>
      <c r="B203" s="171"/>
      <c r="C203" s="170">
        <v>5570</v>
      </c>
      <c r="D203" s="119"/>
      <c r="E203" s="164" t="s">
        <v>432</v>
      </c>
      <c r="F203" s="172">
        <v>105.17</v>
      </c>
      <c r="G203" s="88">
        <f>'Quote Tool'!D211</f>
        <v>0</v>
      </c>
      <c r="H203" s="134">
        <f>F203*(1-'Quote Tool'!$B$7)</f>
        <v>105.17</v>
      </c>
      <c r="K203" s="179"/>
      <c r="L203" s="179"/>
    </row>
    <row r="204" spans="1:12" x14ac:dyDescent="0.3">
      <c r="A204" s="88" t="str">
        <f>'Quote Tool'!Q212</f>
        <v xml:space="preserve"> </v>
      </c>
      <c r="B204" s="127"/>
      <c r="C204" s="121">
        <v>5022</v>
      </c>
      <c r="D204" s="119"/>
      <c r="E204" s="164" t="s">
        <v>313</v>
      </c>
      <c r="F204" s="128">
        <v>4.375</v>
      </c>
      <c r="G204" s="88">
        <f>'Quote Tool'!D212</f>
        <v>0</v>
      </c>
      <c r="H204" s="134">
        <f>F204*(1-'Quote Tool'!$B$7)</f>
        <v>4.375</v>
      </c>
      <c r="K204" s="179"/>
      <c r="L204" s="179"/>
    </row>
    <row r="205" spans="1:12" x14ac:dyDescent="0.3">
      <c r="A205" s="88" t="str">
        <f>'Quote Tool'!Q213</f>
        <v xml:space="preserve"> </v>
      </c>
      <c r="B205" s="127"/>
      <c r="C205" s="121">
        <v>5122</v>
      </c>
      <c r="D205" s="119"/>
      <c r="E205" s="164" t="s">
        <v>314</v>
      </c>
      <c r="F205" s="128">
        <v>8.75</v>
      </c>
      <c r="G205" s="88">
        <f>'Quote Tool'!D213</f>
        <v>0</v>
      </c>
      <c r="H205" s="134">
        <f>F205*(1-'Quote Tool'!$B$7)</f>
        <v>8.75</v>
      </c>
      <c r="K205" s="179"/>
      <c r="L205" s="179"/>
    </row>
    <row r="206" spans="1:12" x14ac:dyDescent="0.3">
      <c r="A206" s="88" t="str">
        <f>'Quote Tool'!Q214</f>
        <v xml:space="preserve"> </v>
      </c>
      <c r="B206" s="127"/>
      <c r="C206" s="121" t="s">
        <v>71</v>
      </c>
      <c r="D206" s="119"/>
      <c r="E206" s="164" t="s">
        <v>306</v>
      </c>
      <c r="F206" s="129">
        <v>4.38</v>
      </c>
      <c r="G206" s="88">
        <f>'Quote Tool'!D214</f>
        <v>0</v>
      </c>
      <c r="H206" s="134">
        <f>F206*(1-'Quote Tool'!$B$7)</f>
        <v>4.38</v>
      </c>
      <c r="K206" s="179"/>
      <c r="L206" s="179"/>
    </row>
    <row r="207" spans="1:12" x14ac:dyDescent="0.3">
      <c r="A207" s="88" t="str">
        <f>'Quote Tool'!Q215</f>
        <v xml:space="preserve"> </v>
      </c>
      <c r="B207" s="127"/>
      <c r="C207" s="121">
        <v>4000</v>
      </c>
      <c r="D207" s="119"/>
      <c r="E207" s="164" t="s">
        <v>237</v>
      </c>
      <c r="F207" s="128">
        <v>100</v>
      </c>
      <c r="G207" s="88">
        <f>'Quote Tool'!D215</f>
        <v>0</v>
      </c>
      <c r="H207" s="134">
        <f>F207*(1-'Quote Tool'!$B$7)</f>
        <v>100</v>
      </c>
      <c r="K207" s="179"/>
      <c r="L207" s="179"/>
    </row>
    <row r="208" spans="1:12" x14ac:dyDescent="0.3">
      <c r="A208" s="88" t="str">
        <f>'Quote Tool'!Q216</f>
        <v xml:space="preserve"> </v>
      </c>
      <c r="B208" s="127"/>
      <c r="C208" s="121">
        <v>4062</v>
      </c>
      <c r="D208" s="119"/>
      <c r="E208" s="164" t="s">
        <v>238</v>
      </c>
      <c r="F208" s="128">
        <v>125</v>
      </c>
      <c r="G208" s="88">
        <f>'Quote Tool'!D216</f>
        <v>0</v>
      </c>
      <c r="H208" s="134">
        <f>F208*(1-'Quote Tool'!$B$7)</f>
        <v>125</v>
      </c>
      <c r="K208" s="179"/>
      <c r="L208" s="179"/>
    </row>
    <row r="209" spans="1:12" x14ac:dyDescent="0.3">
      <c r="A209" s="88" t="str">
        <f>'Quote Tool'!Q217</f>
        <v xml:space="preserve"> </v>
      </c>
      <c r="B209" s="127"/>
      <c r="C209" s="121">
        <v>4061</v>
      </c>
      <c r="D209" s="119"/>
      <c r="E209" s="164" t="s">
        <v>253</v>
      </c>
      <c r="F209" s="128">
        <v>125</v>
      </c>
      <c r="G209" s="88">
        <f>'Quote Tool'!D217</f>
        <v>0</v>
      </c>
      <c r="H209" s="134">
        <f>F209*(1-'Quote Tool'!$B$7)</f>
        <v>125</v>
      </c>
      <c r="K209" s="179"/>
      <c r="L209" s="179"/>
    </row>
    <row r="210" spans="1:12" x14ac:dyDescent="0.3">
      <c r="A210" s="88" t="str">
        <f>'Quote Tool'!Q218</f>
        <v xml:space="preserve"> </v>
      </c>
      <c r="B210" s="127"/>
      <c r="C210" s="121">
        <v>4055</v>
      </c>
      <c r="D210" s="119"/>
      <c r="E210" s="164" t="s">
        <v>509</v>
      </c>
      <c r="F210" s="128">
        <v>187.5</v>
      </c>
      <c r="G210" s="88">
        <f>'Quote Tool'!D218</f>
        <v>0</v>
      </c>
      <c r="H210" s="134">
        <f>F210*(1-'Quote Tool'!$B$7)</f>
        <v>187.5</v>
      </c>
      <c r="K210" s="179"/>
      <c r="L210" s="179"/>
    </row>
    <row r="211" spans="1:12" x14ac:dyDescent="0.3">
      <c r="A211" s="88" t="str">
        <f>'Quote Tool'!Q219</f>
        <v xml:space="preserve"> </v>
      </c>
      <c r="B211" s="127"/>
      <c r="C211" s="121">
        <v>4155</v>
      </c>
      <c r="D211" s="119"/>
      <c r="E211" s="251" t="s">
        <v>510</v>
      </c>
      <c r="F211" s="128">
        <v>300</v>
      </c>
      <c r="G211" s="88">
        <f>'Quote Tool'!D219</f>
        <v>0</v>
      </c>
      <c r="H211" s="134">
        <f>F211*(1-'Quote Tool'!$B$7)</f>
        <v>300</v>
      </c>
      <c r="K211" s="179"/>
      <c r="L211" s="179"/>
    </row>
    <row r="212" spans="1:12" x14ac:dyDescent="0.3">
      <c r="A212" s="88" t="str">
        <f>'Quote Tool'!Q220</f>
        <v xml:space="preserve"> </v>
      </c>
      <c r="B212" s="127"/>
      <c r="C212" s="121">
        <v>4002</v>
      </c>
      <c r="D212" s="119"/>
      <c r="E212" s="164" t="s">
        <v>84</v>
      </c>
      <c r="F212" s="128">
        <v>30</v>
      </c>
      <c r="G212" s="88">
        <f>'Quote Tool'!D220</f>
        <v>0</v>
      </c>
      <c r="H212" s="134">
        <f>F212*(1-'Quote Tool'!$B$7)</f>
        <v>30</v>
      </c>
      <c r="K212" s="179"/>
      <c r="L212" s="179"/>
    </row>
    <row r="213" spans="1:12" x14ac:dyDescent="0.3">
      <c r="A213" s="88" t="str">
        <f>'Quote Tool'!Q221</f>
        <v xml:space="preserve"> </v>
      </c>
      <c r="B213" s="127"/>
      <c r="C213" s="121">
        <v>4003</v>
      </c>
      <c r="D213" s="119"/>
      <c r="E213" s="164" t="s">
        <v>315</v>
      </c>
      <c r="F213" s="128">
        <v>57.5</v>
      </c>
      <c r="G213" s="88">
        <f>'Quote Tool'!D221</f>
        <v>0</v>
      </c>
      <c r="H213" s="134">
        <f>F213*(1-'Quote Tool'!$B$7)</f>
        <v>57.5</v>
      </c>
      <c r="K213" s="179"/>
      <c r="L213" s="179"/>
    </row>
    <row r="214" spans="1:12" x14ac:dyDescent="0.3">
      <c r="A214" s="88" t="str">
        <f>'Quote Tool'!Q222</f>
        <v xml:space="preserve"> </v>
      </c>
      <c r="B214" s="127"/>
      <c r="C214" s="121">
        <v>4004</v>
      </c>
      <c r="D214" s="119"/>
      <c r="E214" s="164" t="s">
        <v>316</v>
      </c>
      <c r="F214" s="128">
        <v>65</v>
      </c>
      <c r="G214" s="88">
        <f>'Quote Tool'!D222</f>
        <v>0</v>
      </c>
      <c r="H214" s="134">
        <f>F214*(1-'Quote Tool'!$B$7)</f>
        <v>65</v>
      </c>
      <c r="K214" s="179"/>
      <c r="L214" s="179"/>
    </row>
    <row r="215" spans="1:12" x14ac:dyDescent="0.3">
      <c r="A215" s="88" t="str">
        <f>'Quote Tool'!Q223</f>
        <v xml:space="preserve"> </v>
      </c>
      <c r="B215" s="127"/>
      <c r="C215" s="121">
        <v>4005</v>
      </c>
      <c r="D215" s="119"/>
      <c r="E215" s="164" t="s">
        <v>85</v>
      </c>
      <c r="F215" s="128">
        <v>72.5</v>
      </c>
      <c r="G215" s="88">
        <f>'Quote Tool'!D223</f>
        <v>0</v>
      </c>
      <c r="H215" s="134">
        <f>F215*(1-'Quote Tool'!$B$7)</f>
        <v>72.5</v>
      </c>
      <c r="K215" s="179"/>
      <c r="L215" s="179"/>
    </row>
    <row r="216" spans="1:12" x14ac:dyDescent="0.3">
      <c r="A216" s="88" t="str">
        <f>'Quote Tool'!Q224</f>
        <v xml:space="preserve"> </v>
      </c>
      <c r="B216" s="127"/>
      <c r="C216" s="121">
        <v>4207</v>
      </c>
      <c r="D216" s="119"/>
      <c r="E216" s="164" t="s">
        <v>86</v>
      </c>
      <c r="F216" s="128">
        <v>95</v>
      </c>
      <c r="G216" s="88">
        <f>'Quote Tool'!D224</f>
        <v>0</v>
      </c>
      <c r="H216" s="134">
        <f>F216*(1-'Quote Tool'!$B$7)</f>
        <v>95</v>
      </c>
      <c r="K216" s="179"/>
      <c r="L216" s="179"/>
    </row>
    <row r="217" spans="1:12" x14ac:dyDescent="0.3">
      <c r="A217" s="88" t="str">
        <f>'Quote Tool'!Q225</f>
        <v xml:space="preserve"> </v>
      </c>
      <c r="B217" s="127"/>
      <c r="C217" s="121">
        <v>4221</v>
      </c>
      <c r="D217" s="119"/>
      <c r="E217" s="164" t="s">
        <v>87</v>
      </c>
      <c r="F217" s="128">
        <v>50</v>
      </c>
      <c r="G217" s="88">
        <f>'Quote Tool'!D225</f>
        <v>0</v>
      </c>
      <c r="H217" s="134">
        <f>F217*(1-'Quote Tool'!$B$7)</f>
        <v>50</v>
      </c>
      <c r="K217" s="179"/>
      <c r="L217" s="179"/>
    </row>
    <row r="218" spans="1:12" x14ac:dyDescent="0.3">
      <c r="A218" s="88" t="str">
        <f>'Quote Tool'!Q226</f>
        <v xml:space="preserve"> </v>
      </c>
      <c r="B218" s="127"/>
      <c r="C218" s="121">
        <v>4006</v>
      </c>
      <c r="D218" s="119"/>
      <c r="E218" s="164" t="s">
        <v>88</v>
      </c>
      <c r="F218" s="128">
        <v>40</v>
      </c>
      <c r="G218" s="88">
        <f>'Quote Tool'!D226</f>
        <v>0</v>
      </c>
      <c r="H218" s="134">
        <f>F218*(1-'Quote Tool'!$B$7)</f>
        <v>40</v>
      </c>
      <c r="K218" s="179"/>
      <c r="L218" s="179"/>
    </row>
    <row r="219" spans="1:12" x14ac:dyDescent="0.3">
      <c r="A219" s="88" t="str">
        <f>'Quote Tool'!Q227</f>
        <v xml:space="preserve"> </v>
      </c>
      <c r="B219" s="127"/>
      <c r="C219" s="121">
        <v>4413</v>
      </c>
      <c r="D219" s="119"/>
      <c r="E219" s="164" t="s">
        <v>89</v>
      </c>
      <c r="F219" s="128">
        <v>62.5</v>
      </c>
      <c r="G219" s="88">
        <f>'Quote Tool'!D227</f>
        <v>0</v>
      </c>
      <c r="H219" s="134">
        <f>F219*(1-'Quote Tool'!$B$7)</f>
        <v>62.5</v>
      </c>
      <c r="K219" s="179"/>
      <c r="L219" s="179"/>
    </row>
    <row r="220" spans="1:12" x14ac:dyDescent="0.3">
      <c r="A220" s="88" t="str">
        <f>'Quote Tool'!Q228</f>
        <v xml:space="preserve"> </v>
      </c>
      <c r="B220" s="127"/>
      <c r="C220" s="121">
        <v>4415</v>
      </c>
      <c r="D220" s="119"/>
      <c r="E220" s="164" t="s">
        <v>90</v>
      </c>
      <c r="F220" s="128">
        <v>62.5</v>
      </c>
      <c r="G220" s="88">
        <f>'Quote Tool'!D228</f>
        <v>0</v>
      </c>
      <c r="H220" s="134">
        <f>F220*(1-'Quote Tool'!$B$7)</f>
        <v>62.5</v>
      </c>
      <c r="K220" s="179"/>
      <c r="L220" s="179"/>
    </row>
    <row r="221" spans="1:12" x14ac:dyDescent="0.3">
      <c r="A221" s="88" t="str">
        <f>'Quote Tool'!Q229</f>
        <v xml:space="preserve"> </v>
      </c>
      <c r="B221" s="173"/>
      <c r="C221" s="121">
        <v>4419</v>
      </c>
      <c r="D221" s="119"/>
      <c r="E221" s="164" t="s">
        <v>317</v>
      </c>
      <c r="F221" s="128">
        <v>75</v>
      </c>
      <c r="G221" s="88">
        <f>'Quote Tool'!D229</f>
        <v>0</v>
      </c>
      <c r="H221" s="134">
        <f>F221*(1-'Quote Tool'!$B$7)</f>
        <v>75</v>
      </c>
      <c r="K221" s="179"/>
      <c r="L221" s="179"/>
    </row>
    <row r="222" spans="1:12" x14ac:dyDescent="0.3">
      <c r="A222" s="88" t="str">
        <f>'Quote Tool'!Q230</f>
        <v xml:space="preserve"> </v>
      </c>
      <c r="B222" s="174"/>
      <c r="C222" s="130">
        <v>4217</v>
      </c>
      <c r="D222" s="119"/>
      <c r="E222" s="164" t="s">
        <v>318</v>
      </c>
      <c r="F222" s="126">
        <v>75</v>
      </c>
      <c r="G222" s="88">
        <f>'Quote Tool'!D230</f>
        <v>0</v>
      </c>
      <c r="H222" s="134">
        <f>F222*(1-'Quote Tool'!$B$7)</f>
        <v>75</v>
      </c>
      <c r="K222" s="179"/>
      <c r="L222" s="179"/>
    </row>
    <row r="223" spans="1:12" x14ac:dyDescent="0.3">
      <c r="A223" s="88" t="str">
        <f>'Quote Tool'!Q231</f>
        <v xml:space="preserve"> </v>
      </c>
      <c r="B223" s="173"/>
      <c r="C223" s="121">
        <v>4317</v>
      </c>
      <c r="D223" s="119"/>
      <c r="E223" s="164" t="s">
        <v>319</v>
      </c>
      <c r="F223" s="128">
        <v>50</v>
      </c>
      <c r="G223" s="88">
        <f>'Quote Tool'!D231</f>
        <v>0</v>
      </c>
      <c r="H223" s="134">
        <f>F223*(1-'Quote Tool'!$B$7)</f>
        <v>50</v>
      </c>
      <c r="K223" s="179"/>
      <c r="L223" s="179"/>
    </row>
    <row r="224" spans="1:12" x14ac:dyDescent="0.3">
      <c r="A224" s="88" t="str">
        <f>'Quote Tool'!Q232</f>
        <v xml:space="preserve"> </v>
      </c>
      <c r="B224" s="173"/>
      <c r="C224" s="121">
        <v>4417</v>
      </c>
      <c r="D224" s="119"/>
      <c r="E224" s="164" t="s">
        <v>320</v>
      </c>
      <c r="F224" s="128">
        <v>50</v>
      </c>
      <c r="G224" s="88">
        <f>'Quote Tool'!D232</f>
        <v>0</v>
      </c>
      <c r="H224" s="134">
        <f>F224*(1-'Quote Tool'!$B$7)</f>
        <v>50</v>
      </c>
      <c r="K224" s="179"/>
      <c r="L224" s="179"/>
    </row>
    <row r="225" spans="1:12" x14ac:dyDescent="0.3">
      <c r="A225" s="88" t="str">
        <f>'Quote Tool'!Q233</f>
        <v xml:space="preserve"> </v>
      </c>
      <c r="B225" s="173"/>
      <c r="C225" s="121">
        <v>4517</v>
      </c>
      <c r="D225" s="119"/>
      <c r="E225" s="164" t="s">
        <v>360</v>
      </c>
      <c r="F225" s="128">
        <v>100</v>
      </c>
      <c r="G225" s="88">
        <f>'Quote Tool'!D233</f>
        <v>0</v>
      </c>
      <c r="H225" s="134">
        <f>F225*(1-'Quote Tool'!$B$7)</f>
        <v>100</v>
      </c>
      <c r="K225" s="179"/>
      <c r="L225" s="179"/>
    </row>
    <row r="226" spans="1:12" x14ac:dyDescent="0.3">
      <c r="A226" s="88" t="str">
        <f>'Quote Tool'!Q234</f>
        <v xml:space="preserve"> </v>
      </c>
      <c r="B226" s="127"/>
      <c r="C226" s="121">
        <v>4110</v>
      </c>
      <c r="D226" s="119"/>
      <c r="E226" s="164" t="s">
        <v>91</v>
      </c>
      <c r="F226" s="128">
        <v>37.5</v>
      </c>
      <c r="G226" s="88">
        <f>'Quote Tool'!D234</f>
        <v>0</v>
      </c>
      <c r="H226" s="134">
        <f>F226*(1-'Quote Tool'!$B$7)</f>
        <v>37.5</v>
      </c>
      <c r="K226" s="179"/>
      <c r="L226" s="179"/>
    </row>
    <row r="227" spans="1:12" x14ac:dyDescent="0.3">
      <c r="A227" s="88" t="str">
        <f>'Quote Tool'!Q235</f>
        <v xml:space="preserve"> </v>
      </c>
      <c r="B227" s="118"/>
      <c r="C227" s="119">
        <v>4210</v>
      </c>
      <c r="D227" s="119"/>
      <c r="E227" s="164" t="s">
        <v>92</v>
      </c>
      <c r="F227" s="120">
        <v>40</v>
      </c>
      <c r="G227" s="88">
        <f>'Quote Tool'!D235</f>
        <v>0</v>
      </c>
      <c r="H227" s="134">
        <f>F227*(1-'Quote Tool'!$B$7)</f>
        <v>40</v>
      </c>
      <c r="K227" s="179"/>
      <c r="L227" s="179"/>
    </row>
    <row r="228" spans="1:12" x14ac:dyDescent="0.3">
      <c r="A228" s="88" t="str">
        <f>'Quote Tool'!Q236</f>
        <v xml:space="preserve"> </v>
      </c>
      <c r="B228" s="171"/>
      <c r="C228" s="170">
        <v>4011</v>
      </c>
      <c r="D228" s="119"/>
      <c r="E228" s="164" t="s">
        <v>93</v>
      </c>
      <c r="F228" s="172">
        <v>45</v>
      </c>
      <c r="G228" s="88">
        <f>'Quote Tool'!D236</f>
        <v>0</v>
      </c>
      <c r="H228" s="134">
        <f>F228*(1-'Quote Tool'!$B$7)</f>
        <v>45</v>
      </c>
      <c r="K228" s="179"/>
      <c r="L228" s="179"/>
    </row>
    <row r="229" spans="1:12" x14ac:dyDescent="0.3">
      <c r="A229" s="88" t="str">
        <f>'Quote Tool'!Q237</f>
        <v xml:space="preserve"> </v>
      </c>
      <c r="B229" s="171"/>
      <c r="C229" s="170">
        <v>4111</v>
      </c>
      <c r="D229" s="119"/>
      <c r="E229" s="164" t="s">
        <v>94</v>
      </c>
      <c r="F229" s="172">
        <v>45</v>
      </c>
      <c r="G229" s="88">
        <f>'Quote Tool'!D237</f>
        <v>0</v>
      </c>
      <c r="H229" s="134">
        <f>F229*(1-'Quote Tool'!$B$7)</f>
        <v>45</v>
      </c>
      <c r="K229" s="179"/>
      <c r="L229" s="179"/>
    </row>
    <row r="230" spans="1:12" x14ac:dyDescent="0.3">
      <c r="A230" s="88" t="str">
        <f>'Quote Tool'!Q238</f>
        <v xml:space="preserve"> </v>
      </c>
      <c r="B230" s="171"/>
      <c r="C230" s="170">
        <v>4052</v>
      </c>
      <c r="D230" s="119"/>
      <c r="E230" s="164" t="s">
        <v>488</v>
      </c>
      <c r="F230" s="172">
        <v>125</v>
      </c>
      <c r="G230" s="88">
        <f>'Quote Tool'!D238</f>
        <v>0</v>
      </c>
      <c r="H230" s="134">
        <f>F230*(1-'Quote Tool'!$B$7)</f>
        <v>125</v>
      </c>
      <c r="K230" s="179"/>
      <c r="L230" s="179"/>
    </row>
    <row r="231" spans="1:12" x14ac:dyDescent="0.3">
      <c r="A231" s="88" t="str">
        <f>'Quote Tool'!Q239</f>
        <v xml:space="preserve"> </v>
      </c>
      <c r="B231" s="127"/>
      <c r="C231" s="121">
        <v>4452</v>
      </c>
      <c r="D231" s="119"/>
      <c r="E231" s="164" t="s">
        <v>382</v>
      </c>
      <c r="F231" s="128">
        <v>120</v>
      </c>
      <c r="G231" s="88">
        <f>'Quote Tool'!D239</f>
        <v>0</v>
      </c>
      <c r="H231" s="134">
        <f>F231*(1-'Quote Tool'!$B$7)</f>
        <v>120</v>
      </c>
      <c r="K231" s="179"/>
      <c r="L231" s="179"/>
    </row>
    <row r="232" spans="1:12" x14ac:dyDescent="0.3">
      <c r="A232" s="88" t="str">
        <f>'Quote Tool'!Q240</f>
        <v xml:space="preserve"> </v>
      </c>
      <c r="B232" s="127"/>
      <c r="C232" s="121">
        <v>4352</v>
      </c>
      <c r="D232" s="119"/>
      <c r="E232" s="164" t="s">
        <v>398</v>
      </c>
      <c r="F232" s="128">
        <v>120</v>
      </c>
      <c r="G232" s="88">
        <f>'Quote Tool'!D240</f>
        <v>0</v>
      </c>
      <c r="H232" s="134">
        <f>F232*(1-'Quote Tool'!$B$7)</f>
        <v>120</v>
      </c>
      <c r="K232" s="179"/>
      <c r="L232" s="179"/>
    </row>
    <row r="233" spans="1:12" x14ac:dyDescent="0.3">
      <c r="A233" s="88" t="str">
        <f>'Quote Tool'!Q241</f>
        <v xml:space="preserve"> </v>
      </c>
      <c r="B233" s="127"/>
      <c r="C233" s="121">
        <v>4479</v>
      </c>
      <c r="D233" s="119"/>
      <c r="E233" s="164" t="s">
        <v>433</v>
      </c>
      <c r="F233" s="128">
        <v>47.969999999999992</v>
      </c>
      <c r="G233" s="88">
        <f>'Quote Tool'!D241</f>
        <v>0</v>
      </c>
      <c r="H233" s="134">
        <f>F233*(1-'Quote Tool'!$B$7)</f>
        <v>47.969999999999992</v>
      </c>
      <c r="K233" s="179"/>
      <c r="L233" s="179"/>
    </row>
    <row r="234" spans="1:12" x14ac:dyDescent="0.3">
      <c r="A234" s="88" t="str">
        <f>'Quote Tool'!Q242</f>
        <v xml:space="preserve"> </v>
      </c>
      <c r="B234" s="127"/>
      <c r="C234" s="121">
        <v>4470</v>
      </c>
      <c r="D234" s="119"/>
      <c r="E234" s="164" t="s">
        <v>434</v>
      </c>
      <c r="F234" s="128">
        <v>92.249999999999986</v>
      </c>
      <c r="G234" s="88">
        <f>'Quote Tool'!D242</f>
        <v>0</v>
      </c>
      <c r="H234" s="134">
        <f>F234*(1-'Quote Tool'!$B$7)</f>
        <v>92.249999999999986</v>
      </c>
      <c r="K234" s="179"/>
      <c r="L234" s="179"/>
    </row>
    <row r="235" spans="1:12" x14ac:dyDescent="0.3">
      <c r="A235" s="88" t="str">
        <f>'Quote Tool'!Q243</f>
        <v xml:space="preserve"> </v>
      </c>
      <c r="B235" s="127"/>
      <c r="C235" s="121">
        <v>4022</v>
      </c>
      <c r="D235" s="119"/>
      <c r="E235" s="164" t="s">
        <v>321</v>
      </c>
      <c r="F235" s="129">
        <v>3.75</v>
      </c>
      <c r="G235" s="88">
        <f>'Quote Tool'!D243</f>
        <v>0</v>
      </c>
      <c r="H235" s="134">
        <f>F235*(1-'Quote Tool'!$B$7)</f>
        <v>3.75</v>
      </c>
      <c r="K235" s="179"/>
      <c r="L235" s="179"/>
    </row>
    <row r="236" spans="1:12" x14ac:dyDescent="0.3">
      <c r="A236" s="88" t="str">
        <f>'Quote Tool'!Q244</f>
        <v xml:space="preserve"> </v>
      </c>
      <c r="B236" s="127"/>
      <c r="C236" s="121">
        <v>4122</v>
      </c>
      <c r="D236" s="119"/>
      <c r="E236" s="164" t="s">
        <v>322</v>
      </c>
      <c r="F236" s="128">
        <v>7.5</v>
      </c>
      <c r="G236" s="88">
        <f>'Quote Tool'!D244</f>
        <v>0</v>
      </c>
      <c r="H236" s="134">
        <f>F236*(1-'Quote Tool'!$B$7)</f>
        <v>7.5</v>
      </c>
      <c r="K236" s="179"/>
      <c r="L236" s="179"/>
    </row>
    <row r="237" spans="1:12" x14ac:dyDescent="0.3">
      <c r="A237" s="88" t="str">
        <f>'Quote Tool'!Q245</f>
        <v xml:space="preserve"> </v>
      </c>
      <c r="B237" s="127"/>
      <c r="C237" s="121" t="s">
        <v>71</v>
      </c>
      <c r="D237" s="119"/>
      <c r="E237" s="164" t="s">
        <v>306</v>
      </c>
      <c r="F237" s="128">
        <v>4.38</v>
      </c>
      <c r="G237" s="88">
        <f>'Quote Tool'!D245</f>
        <v>0</v>
      </c>
      <c r="H237" s="134">
        <f>F237*(1-'Quote Tool'!$B$7)</f>
        <v>4.38</v>
      </c>
      <c r="K237" s="179"/>
      <c r="L237" s="179"/>
    </row>
    <row r="238" spans="1:12" x14ac:dyDescent="0.3">
      <c r="A238" s="88" t="str">
        <f>'Quote Tool'!Q246</f>
        <v xml:space="preserve"> </v>
      </c>
      <c r="B238" s="127"/>
      <c r="C238" s="121">
        <v>2000</v>
      </c>
      <c r="D238" s="119"/>
      <c r="E238" s="164" t="s">
        <v>239</v>
      </c>
      <c r="F238" s="128">
        <v>62.5</v>
      </c>
      <c r="G238" s="88">
        <f>'Quote Tool'!D246</f>
        <v>0</v>
      </c>
      <c r="H238" s="134">
        <f>F238*(1-'Quote Tool'!$B$7)</f>
        <v>62.5</v>
      </c>
      <c r="K238" s="179"/>
      <c r="L238" s="179"/>
    </row>
    <row r="239" spans="1:12" x14ac:dyDescent="0.3">
      <c r="A239" s="88" t="str">
        <f>'Quote Tool'!Q247</f>
        <v xml:space="preserve"> </v>
      </c>
      <c r="B239" s="127"/>
      <c r="C239" s="121">
        <v>2062</v>
      </c>
      <c r="D239" s="119"/>
      <c r="E239" s="164" t="s">
        <v>240</v>
      </c>
      <c r="F239" s="128">
        <v>87.5</v>
      </c>
      <c r="G239" s="88">
        <f>'Quote Tool'!D247</f>
        <v>0</v>
      </c>
      <c r="H239" s="134">
        <f>F239*(1-'Quote Tool'!$B$7)</f>
        <v>87.5</v>
      </c>
      <c r="K239" s="179"/>
      <c r="L239" s="179"/>
    </row>
    <row r="240" spans="1:12" x14ac:dyDescent="0.3">
      <c r="A240" s="88" t="str">
        <f>'Quote Tool'!Q248</f>
        <v xml:space="preserve"> </v>
      </c>
      <c r="B240" s="127"/>
      <c r="C240" s="121">
        <v>2061</v>
      </c>
      <c r="D240" s="119"/>
      <c r="E240" s="164" t="s">
        <v>252</v>
      </c>
      <c r="F240" s="128">
        <v>87.5</v>
      </c>
      <c r="G240" s="88">
        <f>'Quote Tool'!D248</f>
        <v>0</v>
      </c>
      <c r="H240" s="134">
        <f>F240*(1-'Quote Tool'!$B$7)</f>
        <v>87.5</v>
      </c>
      <c r="K240" s="179"/>
      <c r="L240" s="179"/>
    </row>
    <row r="241" spans="1:12" x14ac:dyDescent="0.3">
      <c r="A241" s="88" t="str">
        <f>'Quote Tool'!Q249</f>
        <v xml:space="preserve"> </v>
      </c>
      <c r="B241" s="127"/>
      <c r="C241" s="121">
        <v>2001</v>
      </c>
      <c r="D241" s="119"/>
      <c r="E241" s="164" t="s">
        <v>95</v>
      </c>
      <c r="F241" s="128">
        <v>17.5</v>
      </c>
      <c r="G241" s="88">
        <f>'Quote Tool'!D249</f>
        <v>0</v>
      </c>
      <c r="H241" s="134">
        <f>F241*(1-'Quote Tool'!$B$7)</f>
        <v>17.5</v>
      </c>
      <c r="K241" s="179"/>
      <c r="L241" s="179"/>
    </row>
    <row r="242" spans="1:12" x14ac:dyDescent="0.3">
      <c r="A242" s="88" t="str">
        <f>'Quote Tool'!Q250</f>
        <v xml:space="preserve"> </v>
      </c>
      <c r="B242" s="127"/>
      <c r="C242" s="121">
        <v>2055</v>
      </c>
      <c r="D242" s="119"/>
      <c r="E242" s="164" t="s">
        <v>511</v>
      </c>
      <c r="F242" s="128">
        <v>150</v>
      </c>
      <c r="G242" s="88">
        <f>'Quote Tool'!D250</f>
        <v>0</v>
      </c>
      <c r="H242" s="134">
        <f>F242*(1-'Quote Tool'!$B$7)</f>
        <v>150</v>
      </c>
      <c r="K242" s="179"/>
      <c r="L242" s="179"/>
    </row>
    <row r="243" spans="1:12" x14ac:dyDescent="0.3">
      <c r="A243" s="88" t="str">
        <f>'Quote Tool'!Q251</f>
        <v xml:space="preserve"> </v>
      </c>
      <c r="B243" s="127"/>
      <c r="C243" s="121">
        <v>2002</v>
      </c>
      <c r="D243" s="119"/>
      <c r="E243" s="164" t="s">
        <v>96</v>
      </c>
      <c r="F243" s="128">
        <v>20</v>
      </c>
      <c r="G243" s="88">
        <f>'Quote Tool'!D251</f>
        <v>0</v>
      </c>
      <c r="H243" s="134">
        <f>F243*(1-'Quote Tool'!$B$7)</f>
        <v>20</v>
      </c>
      <c r="K243" s="179"/>
      <c r="L243" s="179"/>
    </row>
    <row r="244" spans="1:12" x14ac:dyDescent="0.3">
      <c r="A244" s="88" t="str">
        <f>'Quote Tool'!Q252</f>
        <v xml:space="preserve"> </v>
      </c>
      <c r="B244" s="127"/>
      <c r="C244" s="121">
        <v>2003</v>
      </c>
      <c r="D244" s="119"/>
      <c r="E244" s="164" t="s">
        <v>323</v>
      </c>
      <c r="F244" s="128">
        <v>27.5</v>
      </c>
      <c r="G244" s="88">
        <f>'Quote Tool'!D252</f>
        <v>0</v>
      </c>
      <c r="H244" s="134">
        <f>F244*(1-'Quote Tool'!$B$7)</f>
        <v>27.5</v>
      </c>
      <c r="K244" s="179"/>
      <c r="L244" s="179"/>
    </row>
    <row r="245" spans="1:12" x14ac:dyDescent="0.3">
      <c r="A245" s="88" t="str">
        <f>'Quote Tool'!Q253</f>
        <v xml:space="preserve"> </v>
      </c>
      <c r="B245" s="127"/>
      <c r="C245" s="121">
        <v>2004</v>
      </c>
      <c r="D245" s="119"/>
      <c r="E245" s="164" t="s">
        <v>324</v>
      </c>
      <c r="F245" s="128">
        <v>29</v>
      </c>
      <c r="G245" s="88">
        <f>'Quote Tool'!D253</f>
        <v>0</v>
      </c>
      <c r="H245" s="134">
        <f>F245*(1-'Quote Tool'!$B$7)</f>
        <v>29</v>
      </c>
      <c r="K245" s="179"/>
      <c r="L245" s="179"/>
    </row>
    <row r="246" spans="1:12" x14ac:dyDescent="0.3">
      <c r="A246" s="88" t="str">
        <f>'Quote Tool'!Q254</f>
        <v xml:space="preserve"> </v>
      </c>
      <c r="B246" s="173"/>
      <c r="C246" s="121">
        <v>2005</v>
      </c>
      <c r="D246" s="119"/>
      <c r="E246" s="164" t="s">
        <v>97</v>
      </c>
      <c r="F246" s="128">
        <v>41.25</v>
      </c>
      <c r="G246" s="88">
        <f>'Quote Tool'!D254</f>
        <v>0</v>
      </c>
      <c r="H246" s="134">
        <f>F246*(1-'Quote Tool'!$B$7)</f>
        <v>41.25</v>
      </c>
      <c r="K246" s="179"/>
      <c r="L246" s="179"/>
    </row>
    <row r="247" spans="1:12" x14ac:dyDescent="0.3">
      <c r="A247" s="88" t="str">
        <f>'Quote Tool'!Q255</f>
        <v xml:space="preserve"> </v>
      </c>
      <c r="B247" s="173"/>
      <c r="C247" s="121">
        <v>2107</v>
      </c>
      <c r="D247" s="119"/>
      <c r="E247" s="164" t="s">
        <v>98</v>
      </c>
      <c r="F247" s="128">
        <v>65</v>
      </c>
      <c r="G247" s="88">
        <f>'Quote Tool'!D255</f>
        <v>0</v>
      </c>
      <c r="H247" s="134">
        <f>F247*(1-'Quote Tool'!$B$7)</f>
        <v>65</v>
      </c>
      <c r="K247" s="179"/>
      <c r="L247" s="179"/>
    </row>
    <row r="248" spans="1:12" x14ac:dyDescent="0.3">
      <c r="A248" s="88" t="str">
        <f>'Quote Tool'!Q256</f>
        <v xml:space="preserve"> </v>
      </c>
      <c r="B248" s="173"/>
      <c r="C248" s="121">
        <v>2121</v>
      </c>
      <c r="D248" s="119"/>
      <c r="E248" s="164" t="s">
        <v>99</v>
      </c>
      <c r="F248" s="128">
        <v>33.130000000000003</v>
      </c>
      <c r="G248" s="88">
        <f>'Quote Tool'!D256</f>
        <v>0</v>
      </c>
      <c r="H248" s="134">
        <f>F248*(1-'Quote Tool'!$B$7)</f>
        <v>33.130000000000003</v>
      </c>
      <c r="K248" s="179"/>
      <c r="L248" s="179"/>
    </row>
    <row r="249" spans="1:12" x14ac:dyDescent="0.3">
      <c r="A249" s="88" t="str">
        <f>'Quote Tool'!Q257</f>
        <v xml:space="preserve"> </v>
      </c>
      <c r="B249" s="173"/>
      <c r="C249" s="121">
        <v>2006</v>
      </c>
      <c r="D249" s="119"/>
      <c r="E249" s="164" t="s">
        <v>100</v>
      </c>
      <c r="F249" s="128">
        <v>25</v>
      </c>
      <c r="G249" s="88">
        <f>'Quote Tool'!D257</f>
        <v>0</v>
      </c>
      <c r="H249" s="134">
        <f>F249*(1-'Quote Tool'!$B$7)</f>
        <v>25</v>
      </c>
      <c r="K249" s="179"/>
      <c r="L249" s="179"/>
    </row>
    <row r="250" spans="1:12" x14ac:dyDescent="0.3">
      <c r="A250" s="88" t="str">
        <f>'Quote Tool'!Q258</f>
        <v xml:space="preserve"> </v>
      </c>
      <c r="B250" s="127"/>
      <c r="C250" s="121">
        <v>2213</v>
      </c>
      <c r="D250" s="119"/>
      <c r="E250" s="164" t="s">
        <v>101</v>
      </c>
      <c r="F250" s="128">
        <v>37.5</v>
      </c>
      <c r="G250" s="88">
        <f>'Quote Tool'!D258</f>
        <v>0</v>
      </c>
      <c r="H250" s="134">
        <f>F250*(1-'Quote Tool'!$B$7)</f>
        <v>37.5</v>
      </c>
      <c r="K250" s="179"/>
      <c r="L250" s="179"/>
    </row>
    <row r="251" spans="1:12" x14ac:dyDescent="0.3">
      <c r="A251" s="88" t="str">
        <f>'Quote Tool'!Q259</f>
        <v xml:space="preserve"> </v>
      </c>
      <c r="B251" s="118"/>
      <c r="C251" s="119">
        <v>2013</v>
      </c>
      <c r="D251" s="119"/>
      <c r="E251" s="164" t="s">
        <v>361</v>
      </c>
      <c r="F251" s="120">
        <v>37.5</v>
      </c>
      <c r="G251" s="88">
        <f>'Quote Tool'!D259</f>
        <v>0</v>
      </c>
      <c r="H251" s="134">
        <f>F251*(1-'Quote Tool'!$B$7)</f>
        <v>37.5</v>
      </c>
      <c r="K251" s="179"/>
      <c r="L251" s="179"/>
    </row>
    <row r="252" spans="1:12" x14ac:dyDescent="0.3">
      <c r="A252" s="88" t="str">
        <f>'Quote Tool'!Q260</f>
        <v xml:space="preserve"> </v>
      </c>
      <c r="B252" s="127"/>
      <c r="C252" s="131">
        <v>2215</v>
      </c>
      <c r="D252" s="119"/>
      <c r="E252" s="164" t="s">
        <v>102</v>
      </c>
      <c r="F252" s="128">
        <v>37.5</v>
      </c>
      <c r="G252" s="88">
        <f>'Quote Tool'!D260</f>
        <v>0</v>
      </c>
      <c r="H252" s="134">
        <f>F252*(1-'Quote Tool'!$B$7)</f>
        <v>37.5</v>
      </c>
      <c r="K252" s="179"/>
      <c r="L252" s="179"/>
    </row>
    <row r="253" spans="1:12" x14ac:dyDescent="0.3">
      <c r="A253" s="88" t="str">
        <f>'Quote Tool'!Q261</f>
        <v xml:space="preserve"> </v>
      </c>
      <c r="B253" s="127"/>
      <c r="C253" s="131">
        <v>2015</v>
      </c>
      <c r="D253" s="119"/>
      <c r="E253" s="164" t="s">
        <v>357</v>
      </c>
      <c r="F253" s="128">
        <v>37.5</v>
      </c>
      <c r="G253" s="88">
        <f>'Quote Tool'!D261</f>
        <v>0</v>
      </c>
      <c r="H253" s="134">
        <f>F253*(1-'Quote Tool'!$B$7)</f>
        <v>37.5</v>
      </c>
      <c r="K253" s="179"/>
      <c r="L253" s="179"/>
    </row>
    <row r="254" spans="1:12" x14ac:dyDescent="0.3">
      <c r="A254" s="88" t="str">
        <f>'Quote Tool'!Q262</f>
        <v xml:space="preserve"> </v>
      </c>
      <c r="B254" s="127"/>
      <c r="C254" s="121">
        <v>2019</v>
      </c>
      <c r="D254" s="119"/>
      <c r="E254" s="164" t="s">
        <v>325</v>
      </c>
      <c r="F254" s="128">
        <v>45</v>
      </c>
      <c r="G254" s="88">
        <f>'Quote Tool'!D262</f>
        <v>0</v>
      </c>
      <c r="H254" s="134">
        <f>F254*(1-'Quote Tool'!$B$7)</f>
        <v>45</v>
      </c>
      <c r="K254" s="179"/>
      <c r="L254" s="179"/>
    </row>
    <row r="255" spans="1:12" x14ac:dyDescent="0.3">
      <c r="A255" s="88" t="str">
        <f>'Quote Tool'!Q263</f>
        <v xml:space="preserve"> </v>
      </c>
      <c r="B255" s="127"/>
      <c r="C255" s="121">
        <v>2219</v>
      </c>
      <c r="D255" s="119"/>
      <c r="E255" s="164" t="s">
        <v>326</v>
      </c>
      <c r="F255" s="128">
        <v>37.5</v>
      </c>
      <c r="G255" s="88">
        <f>'Quote Tool'!D263</f>
        <v>0</v>
      </c>
      <c r="H255" s="134">
        <f>F255*(1-'Quote Tool'!$B$7)</f>
        <v>37.5</v>
      </c>
      <c r="K255" s="179"/>
      <c r="L255" s="179"/>
    </row>
    <row r="256" spans="1:12" x14ac:dyDescent="0.3">
      <c r="A256" s="88" t="str">
        <f>'Quote Tool'!Q264</f>
        <v xml:space="preserve"> </v>
      </c>
      <c r="B256" s="127"/>
      <c r="C256" s="121">
        <v>2017</v>
      </c>
      <c r="D256" s="119"/>
      <c r="E256" s="164" t="s">
        <v>327</v>
      </c>
      <c r="F256" s="128">
        <v>30</v>
      </c>
      <c r="G256" s="88">
        <f>'Quote Tool'!D264</f>
        <v>0</v>
      </c>
      <c r="H256" s="134">
        <f>F256*(1-'Quote Tool'!$B$7)</f>
        <v>30</v>
      </c>
      <c r="K256" s="179"/>
      <c r="L256" s="179"/>
    </row>
    <row r="257" spans="1:12" x14ac:dyDescent="0.3">
      <c r="A257" s="88" t="str">
        <f>'Quote Tool'!Q265</f>
        <v xml:space="preserve"> </v>
      </c>
      <c r="B257" s="127"/>
      <c r="C257" s="131">
        <v>2117</v>
      </c>
      <c r="D257" s="119"/>
      <c r="E257" s="164" t="s">
        <v>328</v>
      </c>
      <c r="F257" s="128">
        <v>30</v>
      </c>
      <c r="G257" s="88">
        <f>'Quote Tool'!D265</f>
        <v>0</v>
      </c>
      <c r="H257" s="134">
        <f>F257*(1-'Quote Tool'!$B$7)</f>
        <v>30</v>
      </c>
      <c r="K257" s="179"/>
      <c r="L257" s="179"/>
    </row>
    <row r="258" spans="1:12" x14ac:dyDescent="0.3">
      <c r="A258" s="88" t="str">
        <f>'Quote Tool'!Q266</f>
        <v xml:space="preserve"> </v>
      </c>
      <c r="B258" s="127"/>
      <c r="C258" s="121">
        <v>2217</v>
      </c>
      <c r="D258" s="119"/>
      <c r="E258" s="164" t="s">
        <v>329</v>
      </c>
      <c r="F258" s="128">
        <v>30</v>
      </c>
      <c r="G258" s="88">
        <f>'Quote Tool'!D266</f>
        <v>0</v>
      </c>
      <c r="H258" s="134">
        <f>F258*(1-'Quote Tool'!$B$7)</f>
        <v>30</v>
      </c>
      <c r="K258" s="179"/>
      <c r="L258" s="179"/>
    </row>
    <row r="259" spans="1:12" x14ac:dyDescent="0.3">
      <c r="A259" s="88" t="str">
        <f>'Quote Tool'!Q267</f>
        <v xml:space="preserve"> </v>
      </c>
      <c r="B259" s="127"/>
      <c r="C259" s="121">
        <v>2023</v>
      </c>
      <c r="D259" s="119"/>
      <c r="E259" s="164" t="s">
        <v>396</v>
      </c>
      <c r="F259" s="128">
        <v>75</v>
      </c>
      <c r="G259" s="88">
        <f>'Quote Tool'!D267</f>
        <v>0</v>
      </c>
      <c r="H259" s="134">
        <f>F259*(1-'Quote Tool'!$B$7)</f>
        <v>75</v>
      </c>
      <c r="K259" s="179"/>
      <c r="L259" s="179"/>
    </row>
    <row r="260" spans="1:12" x14ac:dyDescent="0.3">
      <c r="A260" s="88" t="str">
        <f>'Quote Tool'!Q268</f>
        <v xml:space="preserve"> </v>
      </c>
      <c r="B260" s="127"/>
      <c r="C260" s="121">
        <v>2123</v>
      </c>
      <c r="D260" s="119"/>
      <c r="E260" s="164" t="s">
        <v>395</v>
      </c>
      <c r="F260" s="128">
        <v>62.5</v>
      </c>
      <c r="G260" s="88">
        <f>'Quote Tool'!D268</f>
        <v>0</v>
      </c>
      <c r="H260" s="134">
        <f>F260*(1-'Quote Tool'!$B$7)</f>
        <v>62.5</v>
      </c>
      <c r="K260" s="179"/>
      <c r="L260" s="179"/>
    </row>
    <row r="261" spans="1:12" x14ac:dyDescent="0.3">
      <c r="A261" s="88" t="str">
        <f>'Quote Tool'!Q269</f>
        <v xml:space="preserve"> </v>
      </c>
      <c r="B261" s="127"/>
      <c r="C261" s="121">
        <v>2110</v>
      </c>
      <c r="D261" s="119"/>
      <c r="E261" s="164" t="s">
        <v>103</v>
      </c>
      <c r="F261" s="128">
        <v>27.5</v>
      </c>
      <c r="G261" s="88">
        <f>'Quote Tool'!D269</f>
        <v>0</v>
      </c>
      <c r="H261" s="134">
        <f>F261*(1-'Quote Tool'!$B$7)</f>
        <v>27.5</v>
      </c>
      <c r="K261" s="179"/>
      <c r="L261" s="179"/>
    </row>
    <row r="262" spans="1:12" x14ac:dyDescent="0.3">
      <c r="A262" s="88" t="str">
        <f>'Quote Tool'!Q270</f>
        <v xml:space="preserve"> </v>
      </c>
      <c r="B262" s="127"/>
      <c r="C262" s="121">
        <v>2210</v>
      </c>
      <c r="D262" s="119"/>
      <c r="E262" s="164" t="s">
        <v>435</v>
      </c>
      <c r="F262" s="128">
        <v>30</v>
      </c>
      <c r="G262" s="88">
        <f>'Quote Tool'!D270</f>
        <v>0</v>
      </c>
      <c r="H262" s="134">
        <f>F262*(1-'Quote Tool'!$B$7)</f>
        <v>30</v>
      </c>
      <c r="K262" s="179"/>
      <c r="L262" s="179"/>
    </row>
    <row r="263" spans="1:12" x14ac:dyDescent="0.3">
      <c r="A263" s="88" t="str">
        <f>'Quote Tool'!Q271</f>
        <v xml:space="preserve"> </v>
      </c>
      <c r="B263" s="127"/>
      <c r="C263" s="131">
        <v>2011</v>
      </c>
      <c r="D263" s="119"/>
      <c r="E263" s="164" t="s">
        <v>330</v>
      </c>
      <c r="F263" s="128">
        <v>25</v>
      </c>
      <c r="G263" s="88">
        <f>'Quote Tool'!D271</f>
        <v>0</v>
      </c>
      <c r="H263" s="134">
        <f>F263*(1-'Quote Tool'!$B$7)</f>
        <v>25</v>
      </c>
      <c r="K263" s="179"/>
      <c r="L263" s="179"/>
    </row>
    <row r="264" spans="1:12" x14ac:dyDescent="0.3">
      <c r="A264" s="88" t="str">
        <f>'Quote Tool'!Q272</f>
        <v xml:space="preserve"> </v>
      </c>
      <c r="B264" s="127"/>
      <c r="C264" s="131">
        <v>2052</v>
      </c>
      <c r="D264" s="119"/>
      <c r="E264" s="164" t="s">
        <v>489</v>
      </c>
      <c r="F264" s="128">
        <v>87.5</v>
      </c>
      <c r="G264" s="88">
        <f>'Quote Tool'!D272</f>
        <v>0</v>
      </c>
      <c r="H264" s="134">
        <f>F264*(1-'Quote Tool'!$B$7)</f>
        <v>87.5</v>
      </c>
      <c r="K264" s="179"/>
      <c r="L264" s="179"/>
    </row>
    <row r="265" spans="1:12" x14ac:dyDescent="0.3">
      <c r="A265" s="88" t="str">
        <f>'Quote Tool'!Q273</f>
        <v xml:space="preserve"> </v>
      </c>
      <c r="B265" s="127"/>
      <c r="C265" s="121">
        <v>2152</v>
      </c>
      <c r="D265" s="119"/>
      <c r="E265" s="164" t="s">
        <v>383</v>
      </c>
      <c r="F265" s="128">
        <v>100</v>
      </c>
      <c r="G265" s="88">
        <f>'Quote Tool'!D273</f>
        <v>0</v>
      </c>
      <c r="H265" s="134">
        <f>F265*(1-'Quote Tool'!$B$7)</f>
        <v>100</v>
      </c>
      <c r="K265" s="179"/>
      <c r="L265" s="179"/>
    </row>
    <row r="266" spans="1:12" x14ac:dyDescent="0.3">
      <c r="A266" s="88" t="str">
        <f>'Quote Tool'!Q274</f>
        <v xml:space="preserve"> </v>
      </c>
      <c r="B266" s="127"/>
      <c r="C266" s="121">
        <v>2552</v>
      </c>
      <c r="D266" s="119"/>
      <c r="E266" s="164" t="s">
        <v>384</v>
      </c>
      <c r="F266" s="128">
        <v>120</v>
      </c>
      <c r="G266" s="88">
        <f>'Quote Tool'!D274</f>
        <v>0</v>
      </c>
      <c r="H266" s="134">
        <f>F266*(1-'Quote Tool'!$B$7)</f>
        <v>120</v>
      </c>
      <c r="K266" s="179"/>
      <c r="L266" s="179"/>
    </row>
    <row r="267" spans="1:12" x14ac:dyDescent="0.3">
      <c r="A267" s="88" t="str">
        <f>'Quote Tool'!Q275</f>
        <v xml:space="preserve"> </v>
      </c>
      <c r="B267" s="127"/>
      <c r="C267" s="121">
        <v>2252</v>
      </c>
      <c r="D267" s="119"/>
      <c r="E267" s="164" t="s">
        <v>385</v>
      </c>
      <c r="F267" s="128">
        <v>87.5</v>
      </c>
      <c r="G267" s="88">
        <f>'Quote Tool'!D275</f>
        <v>0</v>
      </c>
      <c r="H267" s="134">
        <f>F267*(1-'Quote Tool'!$B$7)</f>
        <v>87.5</v>
      </c>
      <c r="K267" s="179"/>
      <c r="L267" s="179"/>
    </row>
    <row r="268" spans="1:12" x14ac:dyDescent="0.3">
      <c r="A268" s="88" t="str">
        <f>'Quote Tool'!Q276</f>
        <v xml:space="preserve"> </v>
      </c>
      <c r="B268" s="127"/>
      <c r="C268" s="121">
        <v>2352</v>
      </c>
      <c r="D268" s="119"/>
      <c r="E268" s="164" t="s">
        <v>490</v>
      </c>
      <c r="F268" s="128">
        <v>87.5</v>
      </c>
      <c r="G268" s="88">
        <f>'Quote Tool'!D276</f>
        <v>0</v>
      </c>
      <c r="H268" s="134">
        <f>F268*(1-'Quote Tool'!$B$7)</f>
        <v>87.5</v>
      </c>
      <c r="K268" s="179"/>
      <c r="L268" s="179"/>
    </row>
    <row r="269" spans="1:12" x14ac:dyDescent="0.3">
      <c r="A269" s="88" t="str">
        <f>'Quote Tool'!Q277</f>
        <v xml:space="preserve"> </v>
      </c>
      <c r="B269" s="127"/>
      <c r="C269" s="121">
        <v>2452</v>
      </c>
      <c r="D269" s="119"/>
      <c r="E269" s="164" t="s">
        <v>386</v>
      </c>
      <c r="F269" s="128">
        <v>87.5</v>
      </c>
      <c r="G269" s="88">
        <f>'Quote Tool'!D277</f>
        <v>0</v>
      </c>
      <c r="H269" s="134">
        <f>F269*(1-'Quote Tool'!$B$7)</f>
        <v>87.5</v>
      </c>
      <c r="K269" s="179"/>
      <c r="L269" s="179"/>
    </row>
    <row r="270" spans="1:12" x14ac:dyDescent="0.3">
      <c r="A270" s="88" t="str">
        <f>'Quote Tool'!Q278</f>
        <v xml:space="preserve"> </v>
      </c>
      <c r="B270" s="127"/>
      <c r="C270" s="131">
        <v>2270</v>
      </c>
      <c r="D270" s="119"/>
      <c r="E270" s="164" t="s">
        <v>436</v>
      </c>
      <c r="F270" s="128">
        <v>53.51</v>
      </c>
      <c r="G270" s="88">
        <f>'Quote Tool'!D278</f>
        <v>0</v>
      </c>
      <c r="H270" s="134">
        <f>F270*(1-'Quote Tool'!$B$7)</f>
        <v>53.51</v>
      </c>
      <c r="K270" s="179"/>
      <c r="L270" s="179"/>
    </row>
    <row r="271" spans="1:12" x14ac:dyDescent="0.3">
      <c r="A271" s="88" t="str">
        <f>'Quote Tool'!Q279</f>
        <v xml:space="preserve"> </v>
      </c>
      <c r="B271" s="173"/>
      <c r="C271" s="131">
        <v>2279</v>
      </c>
      <c r="D271" s="119"/>
      <c r="E271" s="164" t="s">
        <v>437</v>
      </c>
      <c r="F271" s="128">
        <v>22.14</v>
      </c>
      <c r="G271" s="88">
        <f>'Quote Tool'!D279</f>
        <v>0</v>
      </c>
      <c r="H271" s="134">
        <f>F271*(1-'Quote Tool'!$B$7)</f>
        <v>22.14</v>
      </c>
      <c r="K271" s="179"/>
      <c r="L271" s="179"/>
    </row>
    <row r="272" spans="1:12" x14ac:dyDescent="0.3">
      <c r="A272" s="88" t="str">
        <f>'Quote Tool'!Q280</f>
        <v xml:space="preserve"> </v>
      </c>
      <c r="B272" s="173"/>
      <c r="C272" s="131">
        <v>2022</v>
      </c>
      <c r="D272" s="119"/>
      <c r="E272" s="164" t="s">
        <v>331</v>
      </c>
      <c r="F272" s="128">
        <v>2.75</v>
      </c>
      <c r="G272" s="88">
        <f>'Quote Tool'!D280</f>
        <v>0</v>
      </c>
      <c r="H272" s="134">
        <f>F272*(1-'Quote Tool'!$B$7)</f>
        <v>2.75</v>
      </c>
      <c r="K272" s="179"/>
      <c r="L272" s="179"/>
    </row>
    <row r="273" spans="1:12" x14ac:dyDescent="0.3">
      <c r="A273" s="88" t="str">
        <f>'Quote Tool'!Q281</f>
        <v xml:space="preserve"> </v>
      </c>
      <c r="B273" s="173"/>
      <c r="C273" s="131" t="s">
        <v>104</v>
      </c>
      <c r="D273" s="119"/>
      <c r="E273" s="164" t="s">
        <v>332</v>
      </c>
      <c r="F273" s="128">
        <v>3.75</v>
      </c>
      <c r="G273" s="88">
        <f>'Quote Tool'!D281</f>
        <v>0</v>
      </c>
      <c r="H273" s="134">
        <f>F273*(1-'Quote Tool'!$B$7)</f>
        <v>3.75</v>
      </c>
      <c r="K273" s="179"/>
      <c r="L273" s="179"/>
    </row>
    <row r="274" spans="1:12" x14ac:dyDescent="0.3">
      <c r="A274" s="88" t="str">
        <f>'Quote Tool'!Q282</f>
        <v xml:space="preserve"> </v>
      </c>
      <c r="B274" s="173"/>
      <c r="C274" s="178">
        <v>1000</v>
      </c>
      <c r="D274" s="119"/>
      <c r="E274" s="164" t="s">
        <v>241</v>
      </c>
      <c r="F274" s="128">
        <v>50</v>
      </c>
      <c r="G274" s="88">
        <f>'Quote Tool'!D282</f>
        <v>0</v>
      </c>
      <c r="H274" s="134">
        <f>F274*(1-'Quote Tool'!$B$7)</f>
        <v>50</v>
      </c>
      <c r="K274" s="179"/>
      <c r="L274" s="179"/>
    </row>
    <row r="275" spans="1:12" x14ac:dyDescent="0.3">
      <c r="A275" s="88" t="str">
        <f>'Quote Tool'!Q283</f>
        <v xml:space="preserve"> </v>
      </c>
      <c r="B275" s="173"/>
      <c r="C275" s="131">
        <v>1062</v>
      </c>
      <c r="D275" s="119"/>
      <c r="E275" s="164" t="s">
        <v>242</v>
      </c>
      <c r="F275" s="128">
        <v>75</v>
      </c>
      <c r="G275" s="88">
        <f>'Quote Tool'!D283</f>
        <v>0</v>
      </c>
      <c r="H275" s="134">
        <f>F275*(1-'Quote Tool'!$B$7)</f>
        <v>75</v>
      </c>
      <c r="K275" s="179"/>
      <c r="L275" s="179"/>
    </row>
    <row r="276" spans="1:12" x14ac:dyDescent="0.3">
      <c r="A276" s="88" t="str">
        <f>'Quote Tool'!Q284</f>
        <v xml:space="preserve"> </v>
      </c>
      <c r="B276" s="173"/>
      <c r="C276" s="131">
        <v>1061</v>
      </c>
      <c r="D276" s="119"/>
      <c r="E276" s="164" t="s">
        <v>259</v>
      </c>
      <c r="F276" s="128">
        <v>75</v>
      </c>
      <c r="G276" s="88">
        <f>'Quote Tool'!D284</f>
        <v>0</v>
      </c>
      <c r="H276" s="134">
        <f>F276*(1-'Quote Tool'!$B$7)</f>
        <v>75</v>
      </c>
      <c r="K276" s="179"/>
      <c r="L276" s="179"/>
    </row>
    <row r="277" spans="1:12" x14ac:dyDescent="0.3">
      <c r="A277" s="88" t="str">
        <f>'Quote Tool'!Q285</f>
        <v xml:space="preserve"> </v>
      </c>
      <c r="B277" s="173"/>
      <c r="C277" s="131">
        <v>1001</v>
      </c>
      <c r="D277" s="119"/>
      <c r="E277" s="164" t="s">
        <v>105</v>
      </c>
      <c r="F277" s="128">
        <v>12.5</v>
      </c>
      <c r="G277" s="88">
        <f>'Quote Tool'!D285</f>
        <v>0</v>
      </c>
      <c r="H277" s="134">
        <f>F277*(1-'Quote Tool'!$B$7)</f>
        <v>12.5</v>
      </c>
      <c r="K277" s="179"/>
      <c r="L277" s="179"/>
    </row>
    <row r="278" spans="1:12" x14ac:dyDescent="0.3">
      <c r="A278" s="88" t="str">
        <f>'Quote Tool'!Q286</f>
        <v xml:space="preserve"> </v>
      </c>
      <c r="B278" s="173"/>
      <c r="C278" s="131">
        <v>1055</v>
      </c>
      <c r="D278" s="119"/>
      <c r="E278" s="164" t="s">
        <v>512</v>
      </c>
      <c r="F278" s="128">
        <v>150</v>
      </c>
      <c r="G278" s="88">
        <f>'Quote Tool'!D286</f>
        <v>0</v>
      </c>
      <c r="H278" s="134">
        <f>F278*(1-'Quote Tool'!$B$7)</f>
        <v>150</v>
      </c>
      <c r="K278" s="179"/>
      <c r="L278" s="179"/>
    </row>
    <row r="279" spans="1:12" x14ac:dyDescent="0.3">
      <c r="A279" s="88" t="str">
        <f>'Quote Tool'!Q287</f>
        <v xml:space="preserve"> </v>
      </c>
      <c r="B279" s="173"/>
      <c r="C279" s="131">
        <v>1002</v>
      </c>
      <c r="D279" s="119"/>
      <c r="E279" s="164" t="s">
        <v>106</v>
      </c>
      <c r="F279" s="128">
        <v>15</v>
      </c>
      <c r="G279" s="88">
        <f>'Quote Tool'!D287</f>
        <v>0</v>
      </c>
      <c r="H279" s="134">
        <f>F279*(1-'Quote Tool'!$B$7)</f>
        <v>15</v>
      </c>
      <c r="K279" s="179"/>
      <c r="L279" s="179"/>
    </row>
    <row r="280" spans="1:12" x14ac:dyDescent="0.3">
      <c r="A280" s="88" t="str">
        <f>'Quote Tool'!Q288</f>
        <v xml:space="preserve"> </v>
      </c>
      <c r="B280" s="173"/>
      <c r="C280" s="131">
        <v>1003</v>
      </c>
      <c r="D280" s="119"/>
      <c r="E280" s="164" t="s">
        <v>333</v>
      </c>
      <c r="F280" s="128">
        <v>22.5</v>
      </c>
      <c r="G280" s="88">
        <f>'Quote Tool'!D288</f>
        <v>0</v>
      </c>
      <c r="H280" s="134">
        <f>F280*(1-'Quote Tool'!$B$7)</f>
        <v>22.5</v>
      </c>
      <c r="K280" s="179"/>
      <c r="L280" s="179"/>
    </row>
    <row r="281" spans="1:12" x14ac:dyDescent="0.3">
      <c r="A281" s="88" t="str">
        <f>'Quote Tool'!Q289</f>
        <v xml:space="preserve"> </v>
      </c>
      <c r="B281" s="173"/>
      <c r="C281" s="131">
        <v>1004</v>
      </c>
      <c r="D281" s="119"/>
      <c r="E281" s="164" t="s">
        <v>334</v>
      </c>
      <c r="F281" s="128">
        <v>32.5</v>
      </c>
      <c r="G281" s="88">
        <f>'Quote Tool'!D289</f>
        <v>0</v>
      </c>
      <c r="H281" s="134">
        <f>F281*(1-'Quote Tool'!$B$7)</f>
        <v>32.5</v>
      </c>
      <c r="K281" s="179"/>
      <c r="L281" s="179"/>
    </row>
    <row r="282" spans="1:12" x14ac:dyDescent="0.3">
      <c r="A282" s="88" t="str">
        <f>'Quote Tool'!Q290</f>
        <v xml:space="preserve"> </v>
      </c>
      <c r="B282" s="173"/>
      <c r="C282" s="131">
        <v>1005</v>
      </c>
      <c r="D282" s="119"/>
      <c r="E282" s="164" t="s">
        <v>107</v>
      </c>
      <c r="F282" s="120">
        <v>30.63</v>
      </c>
      <c r="G282" s="88">
        <f>'Quote Tool'!D290</f>
        <v>0</v>
      </c>
      <c r="H282" s="134">
        <f>F282*(1-'Quote Tool'!$B$7)</f>
        <v>30.63</v>
      </c>
      <c r="K282" s="179"/>
      <c r="L282" s="179"/>
    </row>
    <row r="283" spans="1:12" x14ac:dyDescent="0.3">
      <c r="A283" s="88" t="str">
        <f>'Quote Tool'!Q291</f>
        <v xml:space="preserve"> </v>
      </c>
      <c r="B283" s="173"/>
      <c r="C283" s="131">
        <v>1006</v>
      </c>
      <c r="D283" s="119"/>
      <c r="E283" s="164" t="s">
        <v>108</v>
      </c>
      <c r="F283" s="120">
        <v>32.5</v>
      </c>
      <c r="G283" s="88">
        <f>'Quote Tool'!D291</f>
        <v>0</v>
      </c>
      <c r="H283" s="134">
        <f>F283*(1-'Quote Tool'!$B$7)</f>
        <v>32.5</v>
      </c>
      <c r="K283" s="179"/>
      <c r="L283" s="179"/>
    </row>
    <row r="284" spans="1:12" x14ac:dyDescent="0.3">
      <c r="A284" s="88" t="str">
        <f>'Quote Tool'!Q292</f>
        <v xml:space="preserve"> </v>
      </c>
      <c r="B284" s="187"/>
      <c r="C284" s="119">
        <v>1113</v>
      </c>
      <c r="D284" s="119"/>
      <c r="E284" s="164" t="s">
        <v>109</v>
      </c>
      <c r="F284" s="120">
        <v>30</v>
      </c>
      <c r="G284" s="88">
        <f>'Quote Tool'!D292</f>
        <v>0</v>
      </c>
      <c r="H284" s="134">
        <f>F284*(1-'Quote Tool'!$B$7)</f>
        <v>30</v>
      </c>
      <c r="K284" s="179"/>
      <c r="L284" s="179"/>
    </row>
    <row r="285" spans="1:12" x14ac:dyDescent="0.3">
      <c r="A285" s="88" t="str">
        <f>'Quote Tool'!Q293</f>
        <v xml:space="preserve"> </v>
      </c>
      <c r="B285" s="187"/>
      <c r="C285" s="119">
        <v>1013</v>
      </c>
      <c r="D285" s="119"/>
      <c r="E285" s="164" t="s">
        <v>362</v>
      </c>
      <c r="F285" s="120">
        <v>32.5</v>
      </c>
      <c r="G285" s="88">
        <f>'Quote Tool'!D293</f>
        <v>0</v>
      </c>
      <c r="H285" s="134">
        <f>F285*(1-'Quote Tool'!$B$7)</f>
        <v>32.5</v>
      </c>
      <c r="K285" s="179"/>
      <c r="L285" s="179"/>
    </row>
    <row r="286" spans="1:12" x14ac:dyDescent="0.3">
      <c r="A286" s="88" t="str">
        <f>'Quote Tool'!Q294</f>
        <v xml:space="preserve"> </v>
      </c>
      <c r="B286" s="187"/>
      <c r="C286" s="119">
        <v>1115</v>
      </c>
      <c r="D286" s="119"/>
      <c r="E286" s="164" t="s">
        <v>110</v>
      </c>
      <c r="F286" s="120">
        <v>32.5</v>
      </c>
      <c r="G286" s="88">
        <f>'Quote Tool'!D294</f>
        <v>0</v>
      </c>
      <c r="H286" s="134">
        <f>F286*(1-'Quote Tool'!$B$7)</f>
        <v>32.5</v>
      </c>
      <c r="K286" s="179"/>
      <c r="L286" s="179"/>
    </row>
    <row r="287" spans="1:12" x14ac:dyDescent="0.3">
      <c r="A287" s="88" t="str">
        <f>'Quote Tool'!Q295</f>
        <v xml:space="preserve"> </v>
      </c>
      <c r="B287" s="187"/>
      <c r="C287" s="119">
        <v>1015</v>
      </c>
      <c r="D287" s="119"/>
      <c r="E287" s="164" t="s">
        <v>358</v>
      </c>
      <c r="F287" s="120">
        <v>32.5</v>
      </c>
      <c r="G287" s="88">
        <f>'Quote Tool'!D295</f>
        <v>0</v>
      </c>
      <c r="H287" s="134">
        <f>F287*(1-'Quote Tool'!$B$7)</f>
        <v>32.5</v>
      </c>
      <c r="K287" s="179"/>
      <c r="L287" s="179"/>
    </row>
    <row r="288" spans="1:12" x14ac:dyDescent="0.3">
      <c r="A288" s="88" t="str">
        <f>'Quote Tool'!Q296</f>
        <v xml:space="preserve"> </v>
      </c>
      <c r="B288" s="187"/>
      <c r="C288" s="186">
        <v>1019</v>
      </c>
      <c r="D288" s="119"/>
      <c r="E288" s="167" t="s">
        <v>335</v>
      </c>
      <c r="F288" s="169">
        <v>27.5</v>
      </c>
      <c r="G288" s="88">
        <f>'Quote Tool'!D296</f>
        <v>0</v>
      </c>
      <c r="H288" s="134">
        <f>F288*(1-'Quote Tool'!$B$7)</f>
        <v>27.5</v>
      </c>
      <c r="K288" s="179"/>
      <c r="L288" s="179"/>
    </row>
    <row r="289" spans="1:12" x14ac:dyDescent="0.3">
      <c r="A289" s="88" t="str">
        <f>'Quote Tool'!Q297</f>
        <v xml:space="preserve"> </v>
      </c>
      <c r="B289" s="187"/>
      <c r="C289" s="186">
        <v>1119</v>
      </c>
      <c r="D289" s="119"/>
      <c r="E289" s="167" t="s">
        <v>336</v>
      </c>
      <c r="F289" s="169">
        <v>27.5</v>
      </c>
      <c r="G289" s="88">
        <f>'Quote Tool'!D297</f>
        <v>0</v>
      </c>
      <c r="H289" s="134">
        <f>F289*(1-'Quote Tool'!$B$7)</f>
        <v>27.5</v>
      </c>
      <c r="K289" s="179"/>
      <c r="L289" s="179"/>
    </row>
    <row r="290" spans="1:12" x14ac:dyDescent="0.3">
      <c r="A290" s="88" t="str">
        <f>'Quote Tool'!Q298</f>
        <v xml:space="preserve"> </v>
      </c>
      <c r="B290" s="187"/>
      <c r="C290" s="186">
        <v>1017</v>
      </c>
      <c r="D290" s="119"/>
      <c r="E290" s="167" t="s">
        <v>337</v>
      </c>
      <c r="F290" s="169">
        <v>27.5</v>
      </c>
      <c r="G290" s="88">
        <f>'Quote Tool'!D298</f>
        <v>0</v>
      </c>
      <c r="H290" s="134">
        <f>F290*(1-'Quote Tool'!$B$7)</f>
        <v>27.5</v>
      </c>
      <c r="K290" s="179"/>
      <c r="L290" s="179"/>
    </row>
    <row r="291" spans="1:12" x14ac:dyDescent="0.3">
      <c r="A291" s="88" t="str">
        <f>'Quote Tool'!Q299</f>
        <v xml:space="preserve"> </v>
      </c>
      <c r="B291" s="187"/>
      <c r="C291" s="186">
        <v>1117</v>
      </c>
      <c r="D291" s="119"/>
      <c r="E291" s="167" t="s">
        <v>338</v>
      </c>
      <c r="F291" s="169">
        <v>32.5</v>
      </c>
      <c r="G291" s="88">
        <f>'Quote Tool'!D299</f>
        <v>0</v>
      </c>
      <c r="H291" s="134">
        <f>F291*(1-'Quote Tool'!$B$7)</f>
        <v>32.5</v>
      </c>
      <c r="K291" s="179"/>
      <c r="L291" s="179"/>
    </row>
    <row r="292" spans="1:12" x14ac:dyDescent="0.3">
      <c r="A292" s="88" t="str">
        <f>'Quote Tool'!Q300</f>
        <v xml:space="preserve"> </v>
      </c>
      <c r="B292" s="187"/>
      <c r="C292" s="186">
        <v>1023</v>
      </c>
      <c r="D292" s="119"/>
      <c r="E292" s="167" t="s">
        <v>393</v>
      </c>
      <c r="F292" s="169">
        <v>55</v>
      </c>
      <c r="G292" s="88">
        <f>'Quote Tool'!D300</f>
        <v>0</v>
      </c>
      <c r="H292" s="134">
        <f>F292*(1-'Quote Tool'!$B$7)</f>
        <v>55</v>
      </c>
      <c r="K292" s="179"/>
      <c r="L292" s="179"/>
    </row>
    <row r="293" spans="1:12" x14ac:dyDescent="0.3">
      <c r="A293" s="88" t="str">
        <f>'Quote Tool'!Q301</f>
        <v xml:space="preserve"> </v>
      </c>
      <c r="B293" s="187"/>
      <c r="C293" s="186">
        <v>1123</v>
      </c>
      <c r="D293" s="119"/>
      <c r="E293" s="167" t="s">
        <v>394</v>
      </c>
      <c r="F293" s="169">
        <v>50</v>
      </c>
      <c r="G293" s="88">
        <f>'Quote Tool'!D301</f>
        <v>0</v>
      </c>
      <c r="H293" s="134">
        <f>F293*(1-'Quote Tool'!$B$7)</f>
        <v>50</v>
      </c>
      <c r="K293" s="179"/>
      <c r="L293" s="179"/>
    </row>
    <row r="294" spans="1:12" x14ac:dyDescent="0.3">
      <c r="A294" s="88" t="str">
        <f>'Quote Tool'!Q302</f>
        <v xml:space="preserve"> </v>
      </c>
      <c r="B294" s="187"/>
      <c r="C294" s="186">
        <v>1052</v>
      </c>
      <c r="D294" s="119"/>
      <c r="E294" s="167" t="s">
        <v>491</v>
      </c>
      <c r="F294" s="169">
        <v>87.5</v>
      </c>
      <c r="G294" s="88">
        <f>'Quote Tool'!D302</f>
        <v>0</v>
      </c>
      <c r="H294" s="134">
        <f>F294*(1-'Quote Tool'!$B$7)</f>
        <v>87.5</v>
      </c>
      <c r="K294" s="179"/>
      <c r="L294" s="179"/>
    </row>
    <row r="295" spans="1:12" x14ac:dyDescent="0.3">
      <c r="A295" s="88" t="str">
        <f>'Quote Tool'!Q303</f>
        <v xml:space="preserve"> </v>
      </c>
      <c r="B295" s="187"/>
      <c r="C295" s="186">
        <v>1152</v>
      </c>
      <c r="D295" s="119"/>
      <c r="E295" s="167" t="s">
        <v>387</v>
      </c>
      <c r="F295" s="169">
        <v>62.5</v>
      </c>
      <c r="G295" s="88">
        <f>'Quote Tool'!D303</f>
        <v>0</v>
      </c>
      <c r="H295" s="134">
        <f>F295*(1-'Quote Tool'!$B$7)</f>
        <v>62.5</v>
      </c>
      <c r="K295" s="179"/>
      <c r="L295" s="179"/>
    </row>
    <row r="296" spans="1:12" x14ac:dyDescent="0.3">
      <c r="A296" s="88" t="str">
        <f>'Quote Tool'!Q304</f>
        <v xml:space="preserve"> </v>
      </c>
      <c r="B296" s="187"/>
      <c r="C296" s="186">
        <v>1552</v>
      </c>
      <c r="D296" s="119"/>
      <c r="E296" s="167" t="s">
        <v>388</v>
      </c>
      <c r="F296" s="169">
        <v>75</v>
      </c>
      <c r="G296" s="88">
        <f>'Quote Tool'!D304</f>
        <v>0</v>
      </c>
      <c r="H296" s="134">
        <f>F296*(1-'Quote Tool'!$B$7)</f>
        <v>75</v>
      </c>
      <c r="K296" s="179"/>
      <c r="L296" s="179"/>
    </row>
    <row r="297" spans="1:12" x14ac:dyDescent="0.3">
      <c r="A297" s="88" t="str">
        <f>'Quote Tool'!Q305</f>
        <v xml:space="preserve"> </v>
      </c>
      <c r="B297" s="187"/>
      <c r="C297" s="186">
        <v>1252</v>
      </c>
      <c r="D297" s="168"/>
      <c r="E297" s="167" t="s">
        <v>389</v>
      </c>
      <c r="F297" s="169">
        <v>55</v>
      </c>
      <c r="G297" s="88">
        <f>'Quote Tool'!D305</f>
        <v>0</v>
      </c>
      <c r="H297" s="134">
        <f>F297*(1-'Quote Tool'!$B$7)</f>
        <v>55</v>
      </c>
      <c r="K297" s="179"/>
      <c r="L297" s="179"/>
    </row>
    <row r="298" spans="1:12" x14ac:dyDescent="0.3">
      <c r="A298" s="88" t="str">
        <f>'Quote Tool'!Q306</f>
        <v xml:space="preserve"> </v>
      </c>
      <c r="B298" s="187"/>
      <c r="C298" s="186">
        <v>1352</v>
      </c>
      <c r="D298" s="168"/>
      <c r="E298" s="167" t="s">
        <v>492</v>
      </c>
      <c r="F298" s="169">
        <v>62.5</v>
      </c>
      <c r="G298" s="88">
        <f>'Quote Tool'!D306</f>
        <v>0</v>
      </c>
      <c r="H298" s="134">
        <f>F298*(1-'Quote Tool'!$B$7)</f>
        <v>62.5</v>
      </c>
      <c r="K298" s="179"/>
      <c r="L298" s="179"/>
    </row>
    <row r="299" spans="1:12" x14ac:dyDescent="0.3">
      <c r="A299" s="88" t="str">
        <f>'Quote Tool'!Q307</f>
        <v xml:space="preserve"> </v>
      </c>
      <c r="B299" s="203"/>
      <c r="C299" s="204">
        <v>1022</v>
      </c>
      <c r="D299" s="205"/>
      <c r="E299" s="206" t="s">
        <v>339</v>
      </c>
      <c r="F299" s="207">
        <v>2.5</v>
      </c>
      <c r="G299" s="88">
        <f>'Quote Tool'!D307</f>
        <v>0</v>
      </c>
      <c r="H299" s="134">
        <f>F299*(1-'Quote Tool'!$B$7)</f>
        <v>2.5</v>
      </c>
      <c r="K299" s="179"/>
      <c r="L299" s="179"/>
    </row>
    <row r="300" spans="1:12" x14ac:dyDescent="0.3">
      <c r="A300" s="88" t="str">
        <f>'Quote Tool'!Q308</f>
        <v xml:space="preserve"> </v>
      </c>
      <c r="B300" s="208"/>
      <c r="C300" s="209" t="s">
        <v>104</v>
      </c>
      <c r="D300" s="210"/>
      <c r="E300" s="211" t="s">
        <v>332</v>
      </c>
      <c r="F300" s="212">
        <v>3.75</v>
      </c>
      <c r="G300" s="88">
        <f>'Quote Tool'!D308</f>
        <v>0</v>
      </c>
      <c r="H300" s="134">
        <f>F300*(1-'Quote Tool'!$B$7)</f>
        <v>3.75</v>
      </c>
      <c r="K300" s="179"/>
      <c r="L300" s="179"/>
    </row>
    <row r="301" spans="1:12" x14ac:dyDescent="0.3">
      <c r="A301" s="88" t="str">
        <f>'Quote Tool'!Q309</f>
        <v xml:space="preserve"> </v>
      </c>
      <c r="B301" s="208"/>
      <c r="C301" s="231" t="s">
        <v>168</v>
      </c>
      <c r="D301" s="210"/>
      <c r="E301" s="211" t="s">
        <v>365</v>
      </c>
      <c r="F301" s="212">
        <v>20</v>
      </c>
      <c r="G301" s="88">
        <f>'Quote Tool'!D309</f>
        <v>0</v>
      </c>
      <c r="H301" s="134">
        <f>F301*(1-'Quote Tool'!$B$7)</f>
        <v>20</v>
      </c>
      <c r="K301" s="179"/>
      <c r="L301" s="179"/>
    </row>
    <row r="302" spans="1:12" x14ac:dyDescent="0.3">
      <c r="A302" s="88" t="str">
        <f>'Quote Tool'!Q310</f>
        <v xml:space="preserve"> </v>
      </c>
      <c r="B302" s="208"/>
      <c r="C302" s="209" t="s">
        <v>169</v>
      </c>
      <c r="D302" s="210"/>
      <c r="E302" s="211" t="s">
        <v>366</v>
      </c>
      <c r="F302" s="212">
        <v>25</v>
      </c>
      <c r="G302" s="88">
        <f>'Quote Tool'!D310</f>
        <v>0</v>
      </c>
      <c r="H302" s="134">
        <f>F302*(1-'Quote Tool'!$B$7)</f>
        <v>25</v>
      </c>
      <c r="K302" s="179"/>
      <c r="L302" s="179"/>
    </row>
    <row r="303" spans="1:12" x14ac:dyDescent="0.3">
      <c r="A303" s="88" t="str">
        <f>'Quote Tool'!Q311</f>
        <v xml:space="preserve"> </v>
      </c>
      <c r="B303" s="208"/>
      <c r="C303" s="209">
        <v>2073</v>
      </c>
      <c r="D303" s="210"/>
      <c r="E303" s="211" t="s">
        <v>367</v>
      </c>
      <c r="F303" s="212">
        <v>45</v>
      </c>
      <c r="G303" s="88">
        <f>'Quote Tool'!D311</f>
        <v>0</v>
      </c>
      <c r="H303" s="134">
        <f>F303*(1-'Quote Tool'!$B$7)</f>
        <v>45</v>
      </c>
      <c r="K303" s="179"/>
      <c r="L303" s="179"/>
    </row>
    <row r="304" spans="1:12" x14ac:dyDescent="0.3">
      <c r="A304" s="88" t="str">
        <f>'Quote Tool'!Q312</f>
        <v xml:space="preserve"> </v>
      </c>
      <c r="B304" s="208"/>
      <c r="C304" s="209">
        <v>4073</v>
      </c>
      <c r="D304" s="210"/>
      <c r="E304" s="211" t="s">
        <v>368</v>
      </c>
      <c r="F304" s="212">
        <v>120</v>
      </c>
      <c r="G304" s="88">
        <f>'Quote Tool'!D312</f>
        <v>0</v>
      </c>
      <c r="H304" s="134">
        <f>F304*(1-'Quote Tool'!$B$7)</f>
        <v>120</v>
      </c>
      <c r="K304" s="179"/>
      <c r="L304" s="179"/>
    </row>
    <row r="305" spans="1:12" x14ac:dyDescent="0.3">
      <c r="A305" s="88" t="str">
        <f>'Quote Tool'!Q313</f>
        <v xml:space="preserve"> </v>
      </c>
      <c r="B305" s="208"/>
      <c r="C305" s="209">
        <v>5073</v>
      </c>
      <c r="D305" s="210"/>
      <c r="E305" s="211" t="s">
        <v>369</v>
      </c>
      <c r="F305" s="212">
        <v>162.5</v>
      </c>
      <c r="G305" s="88">
        <f>'Quote Tool'!D313</f>
        <v>0</v>
      </c>
      <c r="H305" s="134">
        <f>F305*(1-'Quote Tool'!$B$7)</f>
        <v>162.5</v>
      </c>
      <c r="K305" s="179"/>
      <c r="L305" s="179"/>
    </row>
    <row r="306" spans="1:12" x14ac:dyDescent="0.3">
      <c r="A306" s="88" t="str">
        <f>'Quote Tool'!Q314</f>
        <v xml:space="preserve"> </v>
      </c>
      <c r="B306" s="208"/>
      <c r="C306" s="209" t="s">
        <v>170</v>
      </c>
      <c r="D306" s="210"/>
      <c r="E306" s="211" t="s">
        <v>370</v>
      </c>
      <c r="F306" s="212">
        <v>25</v>
      </c>
      <c r="G306" s="88">
        <f>'Quote Tool'!D314</f>
        <v>0</v>
      </c>
      <c r="H306" s="134">
        <f>F306*(1-'Quote Tool'!$B$7)</f>
        <v>25</v>
      </c>
      <c r="K306" s="179"/>
      <c r="L306" s="179"/>
    </row>
    <row r="307" spans="1:12" x14ac:dyDescent="0.3">
      <c r="A307" s="88" t="str">
        <f>'Quote Tool'!Q315</f>
        <v xml:space="preserve"> </v>
      </c>
      <c r="B307" s="208"/>
      <c r="C307" s="209">
        <v>1073</v>
      </c>
      <c r="D307" s="210"/>
      <c r="E307" s="211" t="s">
        <v>371</v>
      </c>
      <c r="F307" s="212">
        <v>20</v>
      </c>
      <c r="G307" s="88">
        <f>'Quote Tool'!D315</f>
        <v>0</v>
      </c>
      <c r="H307" s="134">
        <f>F307*(1-'Quote Tool'!$B$7)</f>
        <v>20</v>
      </c>
      <c r="K307" s="179"/>
      <c r="L307" s="179"/>
    </row>
    <row r="308" spans="1:12" x14ac:dyDescent="0.3">
      <c r="A308" s="88" t="str">
        <f>'Quote Tool'!Q316</f>
        <v xml:space="preserve"> </v>
      </c>
      <c r="B308" s="208"/>
      <c r="C308" s="209">
        <v>1173</v>
      </c>
      <c r="D308" s="210"/>
      <c r="E308" s="211" t="s">
        <v>372</v>
      </c>
      <c r="F308" s="212">
        <v>25</v>
      </c>
      <c r="G308" s="88">
        <f>'Quote Tool'!D316</f>
        <v>0</v>
      </c>
      <c r="H308" s="134">
        <f>F308*(1-'Quote Tool'!$B$7)</f>
        <v>25</v>
      </c>
      <c r="K308" s="179"/>
      <c r="L308" s="179"/>
    </row>
    <row r="309" spans="1:12" x14ac:dyDescent="0.3">
      <c r="A309" s="88" t="str">
        <f>'Quote Tool'!Q317</f>
        <v xml:space="preserve"> </v>
      </c>
      <c r="B309" s="208"/>
      <c r="C309" s="209">
        <v>1273</v>
      </c>
      <c r="D309" s="210"/>
      <c r="E309" s="211" t="s">
        <v>373</v>
      </c>
      <c r="F309" s="212">
        <v>25</v>
      </c>
      <c r="G309" s="88">
        <f>'Quote Tool'!D317</f>
        <v>0</v>
      </c>
      <c r="H309" s="134">
        <f>F309*(1-'Quote Tool'!$B$7)</f>
        <v>25</v>
      </c>
      <c r="K309" s="179"/>
      <c r="L309" s="179"/>
    </row>
    <row r="310" spans="1:12" x14ac:dyDescent="0.3">
      <c r="A310" s="88" t="str">
        <f>'Quote Tool'!Q318</f>
        <v xml:space="preserve"> </v>
      </c>
      <c r="B310" s="208"/>
      <c r="C310" s="209">
        <v>4950</v>
      </c>
      <c r="D310" s="210"/>
      <c r="E310" s="211" t="s">
        <v>444</v>
      </c>
      <c r="F310" s="212">
        <v>26.25</v>
      </c>
      <c r="G310" s="88">
        <f>'Quote Tool'!D318</f>
        <v>0</v>
      </c>
      <c r="H310" s="134">
        <f>F310*(1-'Quote Tool'!$B$7)</f>
        <v>26.25</v>
      </c>
      <c r="K310" s="179"/>
      <c r="L310" s="179"/>
    </row>
    <row r="311" spans="1:12" x14ac:dyDescent="0.3">
      <c r="A311" s="88" t="str">
        <f>'Quote Tool'!Q319</f>
        <v xml:space="preserve"> </v>
      </c>
      <c r="B311" s="208"/>
      <c r="C311" s="209">
        <v>5050</v>
      </c>
      <c r="D311" s="210"/>
      <c r="E311" s="211" t="s">
        <v>445</v>
      </c>
      <c r="F311" s="212">
        <v>31.25</v>
      </c>
      <c r="G311" s="88">
        <f>'Quote Tool'!D319</f>
        <v>0</v>
      </c>
      <c r="H311" s="134">
        <f>F311*(1-'Quote Tool'!$B$7)</f>
        <v>31.25</v>
      </c>
      <c r="K311" s="179"/>
      <c r="L311" s="179"/>
    </row>
    <row r="312" spans="1:12" x14ac:dyDescent="0.3">
      <c r="A312" s="88" t="str">
        <f>'Quote Tool'!Q320</f>
        <v xml:space="preserve"> </v>
      </c>
      <c r="B312" s="208"/>
      <c r="C312" s="209">
        <v>6250</v>
      </c>
      <c r="D312" s="210"/>
      <c r="E312" s="211" t="s">
        <v>446</v>
      </c>
      <c r="F312" s="212">
        <v>37.5</v>
      </c>
      <c r="G312" s="88">
        <f>'Quote Tool'!D320</f>
        <v>0</v>
      </c>
      <c r="H312" s="134">
        <f>F312*(1-'Quote Tool'!$B$7)</f>
        <v>37.5</v>
      </c>
      <c r="K312" s="179"/>
      <c r="L312" s="179"/>
    </row>
    <row r="313" spans="1:12" x14ac:dyDescent="0.3">
      <c r="A313" s="88" t="str">
        <f>'Quote Tool'!Q321</f>
        <v xml:space="preserve"> </v>
      </c>
      <c r="B313" s="208"/>
      <c r="C313" s="209">
        <v>6550</v>
      </c>
      <c r="D313" s="210"/>
      <c r="E313" s="211" t="s">
        <v>447</v>
      </c>
      <c r="F313" s="212">
        <v>43.75</v>
      </c>
      <c r="G313" s="88">
        <f>'Quote Tool'!D321</f>
        <v>0</v>
      </c>
      <c r="H313" s="134">
        <f>F313*(1-'Quote Tool'!$B$7)</f>
        <v>43.75</v>
      </c>
      <c r="K313" s="179"/>
      <c r="L313" s="179"/>
    </row>
    <row r="314" spans="1:12" x14ac:dyDescent="0.3">
      <c r="A314" s="88" t="str">
        <f>'Quote Tool'!Q322</f>
        <v xml:space="preserve"> </v>
      </c>
      <c r="B314" s="208"/>
      <c r="C314" s="209">
        <v>7250</v>
      </c>
      <c r="D314" s="210"/>
      <c r="E314" s="211" t="s">
        <v>448</v>
      </c>
      <c r="F314" s="212">
        <v>69.062500000000014</v>
      </c>
      <c r="G314" s="88">
        <f>'Quote Tool'!D322</f>
        <v>0</v>
      </c>
      <c r="H314" s="134">
        <f>F314*(1-'Quote Tool'!$B$7)</f>
        <v>69.062500000000014</v>
      </c>
      <c r="K314" s="179"/>
      <c r="L314" s="179"/>
    </row>
    <row r="315" spans="1:12" x14ac:dyDescent="0.3">
      <c r="A315" s="88" t="str">
        <f>'Quote Tool'!Q323</f>
        <v xml:space="preserve"> </v>
      </c>
      <c r="B315" s="208"/>
      <c r="C315" s="209">
        <v>5450</v>
      </c>
      <c r="D315" s="210"/>
      <c r="E315" s="211" t="s">
        <v>449</v>
      </c>
      <c r="F315" s="212">
        <v>25</v>
      </c>
      <c r="G315" s="88">
        <f>'Quote Tool'!D323</f>
        <v>0</v>
      </c>
      <c r="H315" s="134">
        <f>F315*(1-'Quote Tool'!$B$7)</f>
        <v>25</v>
      </c>
      <c r="K315" s="179"/>
      <c r="L315" s="179"/>
    </row>
    <row r="316" spans="1:12" x14ac:dyDescent="0.3">
      <c r="A316" s="88" t="str">
        <f>'Quote Tool'!Q324</f>
        <v xml:space="preserve"> </v>
      </c>
      <c r="B316" s="208"/>
      <c r="C316" s="209">
        <v>7450</v>
      </c>
      <c r="D316" s="210"/>
      <c r="E316" s="211" t="s">
        <v>450</v>
      </c>
      <c r="F316" s="212">
        <v>62.5</v>
      </c>
      <c r="G316" s="88">
        <f>'Quote Tool'!D324</f>
        <v>0</v>
      </c>
      <c r="H316" s="134">
        <f>F316*(1-'Quote Tool'!$B$7)</f>
        <v>62.5</v>
      </c>
      <c r="K316" s="179"/>
      <c r="L316" s="179"/>
    </row>
    <row r="317" spans="1:12" x14ac:dyDescent="0.3">
      <c r="A317" s="88" t="str">
        <f>'Quote Tool'!Q325</f>
        <v xml:space="preserve"> </v>
      </c>
      <c r="B317" s="208"/>
      <c r="C317" s="209">
        <v>7550</v>
      </c>
      <c r="D317" s="210"/>
      <c r="E317" s="211" t="s">
        <v>451</v>
      </c>
      <c r="F317" s="212">
        <v>61.250000000000007</v>
      </c>
      <c r="G317" s="88">
        <f>'Quote Tool'!D325</f>
        <v>0</v>
      </c>
      <c r="H317" s="134">
        <f>F317*(1-'Quote Tool'!$B$7)</f>
        <v>61.250000000000007</v>
      </c>
      <c r="K317" s="179"/>
      <c r="L317" s="179"/>
    </row>
    <row r="318" spans="1:12" x14ac:dyDescent="0.3">
      <c r="A318" s="88" t="str">
        <f>'Quote Tool'!Q326</f>
        <v xml:space="preserve"> </v>
      </c>
      <c r="B318" s="208"/>
      <c r="C318" s="209">
        <v>7650</v>
      </c>
      <c r="D318" s="210"/>
      <c r="E318" s="211" t="s">
        <v>452</v>
      </c>
      <c r="F318" s="212">
        <v>50</v>
      </c>
      <c r="G318" s="88">
        <f>'Quote Tool'!D326</f>
        <v>0</v>
      </c>
      <c r="H318" s="134">
        <f>F318*(1-'Quote Tool'!$B$7)</f>
        <v>50</v>
      </c>
      <c r="K318" s="179"/>
      <c r="L318" s="179"/>
    </row>
    <row r="319" spans="1:12" x14ac:dyDescent="0.3">
      <c r="A319" s="88" t="str">
        <f>'Quote Tool'!Q327</f>
        <v xml:space="preserve"> </v>
      </c>
      <c r="B319" s="208"/>
      <c r="C319" s="209">
        <v>8250</v>
      </c>
      <c r="D319" s="210"/>
      <c r="E319" s="211" t="s">
        <v>453</v>
      </c>
      <c r="F319" s="212">
        <v>3.5</v>
      </c>
      <c r="G319" s="88">
        <f>'Quote Tool'!D327</f>
        <v>0</v>
      </c>
      <c r="H319" s="134">
        <f>F319*(1-'Quote Tool'!$B$7)</f>
        <v>3.5</v>
      </c>
      <c r="K319" s="179"/>
      <c r="L319" s="179"/>
    </row>
    <row r="320" spans="1:12" x14ac:dyDescent="0.3">
      <c r="A320" s="88" t="str">
        <f>'Quote Tool'!Q328</f>
        <v xml:space="preserve"> </v>
      </c>
      <c r="B320" s="208"/>
      <c r="C320" s="209">
        <v>8350</v>
      </c>
      <c r="D320" s="210"/>
      <c r="E320" s="211" t="s">
        <v>454</v>
      </c>
      <c r="F320" s="212">
        <v>8.7499999999999982</v>
      </c>
      <c r="G320" s="88">
        <f>'Quote Tool'!D328</f>
        <v>0</v>
      </c>
      <c r="H320" s="134">
        <f>F320*(1-'Quote Tool'!$B$7)</f>
        <v>8.7499999999999982</v>
      </c>
      <c r="K320" s="179"/>
      <c r="L320" s="179"/>
    </row>
    <row r="321" spans="1:12" x14ac:dyDescent="0.3">
      <c r="A321" s="88" t="str">
        <f>'Quote Tool'!Q329</f>
        <v xml:space="preserve"> </v>
      </c>
      <c r="B321" s="208"/>
      <c r="C321" s="209">
        <v>8550</v>
      </c>
      <c r="D321" s="210"/>
      <c r="E321" s="211" t="s">
        <v>455</v>
      </c>
      <c r="F321" s="212">
        <v>6.5625000000000009</v>
      </c>
      <c r="G321" s="88">
        <f>'Quote Tool'!D329</f>
        <v>0</v>
      </c>
      <c r="H321" s="134">
        <f>F321*(1-'Quote Tool'!$B$7)</f>
        <v>6.5625000000000009</v>
      </c>
      <c r="K321" s="179"/>
      <c r="L321" s="179"/>
    </row>
    <row r="322" spans="1:12" x14ac:dyDescent="0.3">
      <c r="A322" s="88" t="str">
        <f>'Quote Tool'!Q330</f>
        <v xml:space="preserve"> </v>
      </c>
      <c r="B322" s="208"/>
      <c r="C322" s="209">
        <v>8750</v>
      </c>
      <c r="D322" s="210"/>
      <c r="E322" s="211" t="s">
        <v>456</v>
      </c>
      <c r="F322" s="212">
        <v>3.125</v>
      </c>
      <c r="G322" s="88">
        <f>'Quote Tool'!D330</f>
        <v>0</v>
      </c>
      <c r="H322" s="134">
        <f>F322*(1-'Quote Tool'!$B$7)</f>
        <v>3.125</v>
      </c>
      <c r="K322" s="179"/>
      <c r="L322" s="179"/>
    </row>
    <row r="323" spans="1:12" x14ac:dyDescent="0.3">
      <c r="A323" s="88" t="str">
        <f>'Quote Tool'!Q331</f>
        <v xml:space="preserve"> </v>
      </c>
      <c r="B323" s="208"/>
      <c r="C323" s="209">
        <v>8150</v>
      </c>
      <c r="D323" s="210"/>
      <c r="E323" s="211" t="s">
        <v>457</v>
      </c>
      <c r="F323" s="212">
        <v>12.25</v>
      </c>
      <c r="G323" s="88">
        <f>'Quote Tool'!D331</f>
        <v>0</v>
      </c>
      <c r="H323" s="134">
        <f>F323*(1-'Quote Tool'!$B$7)</f>
        <v>12.25</v>
      </c>
      <c r="K323" s="179"/>
      <c r="L323" s="179"/>
    </row>
    <row r="324" spans="1:12" x14ac:dyDescent="0.3">
      <c r="A324" s="88" t="str">
        <f>'Quote Tool'!Q332</f>
        <v xml:space="preserve"> </v>
      </c>
      <c r="B324" s="208"/>
      <c r="C324" s="209">
        <v>8450</v>
      </c>
      <c r="D324" s="210"/>
      <c r="E324" s="211" t="s">
        <v>458</v>
      </c>
      <c r="F324" s="212">
        <v>2.625</v>
      </c>
      <c r="G324" s="88">
        <f>'Quote Tool'!D332</f>
        <v>0</v>
      </c>
      <c r="H324" s="134">
        <f>F324*(1-'Quote Tool'!$B$7)</f>
        <v>2.625</v>
      </c>
      <c r="K324" s="179"/>
      <c r="L324" s="179"/>
    </row>
    <row r="325" spans="1:12" x14ac:dyDescent="0.3">
      <c r="A325" s="88" t="str">
        <f>'Quote Tool'!Q333</f>
        <v xml:space="preserve"> </v>
      </c>
      <c r="B325" s="208"/>
      <c r="C325" s="209">
        <v>8650</v>
      </c>
      <c r="D325" s="210"/>
      <c r="E325" s="211" t="s">
        <v>459</v>
      </c>
      <c r="F325" s="212">
        <v>3.5</v>
      </c>
      <c r="G325" s="88">
        <f>'Quote Tool'!D333</f>
        <v>0</v>
      </c>
      <c r="H325" s="134">
        <f>F325*(1-'Quote Tool'!$B$7)</f>
        <v>3.5</v>
      </c>
      <c r="K325" s="179"/>
      <c r="L325" s="179"/>
    </row>
    <row r="326" spans="1:12" x14ac:dyDescent="0.3">
      <c r="A326" s="88" t="str">
        <f>'Quote Tool'!Q334</f>
        <v xml:space="preserve"> </v>
      </c>
      <c r="B326" s="208"/>
      <c r="C326" s="209" t="s">
        <v>443</v>
      </c>
      <c r="D326" s="210"/>
      <c r="E326" s="211" t="s">
        <v>460</v>
      </c>
      <c r="F326" s="212">
        <v>12.041666666666668</v>
      </c>
      <c r="G326" s="88">
        <f>'Quote Tool'!D334</f>
        <v>0</v>
      </c>
      <c r="H326" s="134">
        <f>F326*(1-'Quote Tool'!$B$7)</f>
        <v>12.041666666666668</v>
      </c>
      <c r="K326" s="179"/>
      <c r="L326" s="179"/>
    </row>
    <row r="327" spans="1:12" x14ac:dyDescent="0.3">
      <c r="A327" s="88" t="str">
        <f>'Quote Tool'!Q335</f>
        <v xml:space="preserve"> </v>
      </c>
      <c r="B327" s="208"/>
      <c r="C327" s="209">
        <v>1131</v>
      </c>
      <c r="D327" s="210"/>
      <c r="E327" s="211" t="s">
        <v>461</v>
      </c>
      <c r="F327" s="212">
        <v>17.291666666666668</v>
      </c>
      <c r="G327" s="88">
        <f>'Quote Tool'!D335</f>
        <v>0</v>
      </c>
      <c r="H327" s="134">
        <f>F327*(1-'Quote Tool'!$B$7)</f>
        <v>17.291666666666668</v>
      </c>
      <c r="K327" s="179"/>
      <c r="L327" s="179"/>
    </row>
    <row r="328" spans="1:12" x14ac:dyDescent="0.3">
      <c r="A328" s="88" t="str">
        <f>'Quote Tool'!Q336</f>
        <v xml:space="preserve"> </v>
      </c>
      <c r="B328" s="208"/>
      <c r="C328" s="247">
        <v>2231</v>
      </c>
      <c r="D328" s="210"/>
      <c r="E328" s="211" t="s">
        <v>462</v>
      </c>
      <c r="F328" s="212">
        <v>17.291666666666668</v>
      </c>
      <c r="G328" s="88">
        <f>'Quote Tool'!D336</f>
        <v>0</v>
      </c>
      <c r="H328" s="134">
        <f>F328*(1-'Quote Tool'!$B$7)</f>
        <v>17.291666666666668</v>
      </c>
      <c r="K328" s="179"/>
      <c r="L328" s="179"/>
    </row>
    <row r="329" spans="1:12" x14ac:dyDescent="0.3">
      <c r="A329" s="88" t="str">
        <f>'Quote Tool'!Q337</f>
        <v xml:space="preserve"> </v>
      </c>
      <c r="B329" s="208"/>
      <c r="C329" s="209">
        <v>4431</v>
      </c>
      <c r="D329" s="210"/>
      <c r="E329" s="211" t="s">
        <v>463</v>
      </c>
      <c r="F329" s="212">
        <v>23.083333333333336</v>
      </c>
      <c r="G329" s="88">
        <f>'Quote Tool'!D337</f>
        <v>0</v>
      </c>
      <c r="H329" s="134">
        <f>F329*(1-'Quote Tool'!$B$7)</f>
        <v>23.083333333333336</v>
      </c>
      <c r="K329" s="179"/>
      <c r="L329" s="179"/>
    </row>
    <row r="330" spans="1:12" x14ac:dyDescent="0.3">
      <c r="A330" s="88" t="str">
        <f>'Quote Tool'!Q338</f>
        <v xml:space="preserve"> </v>
      </c>
      <c r="B330" s="208"/>
      <c r="C330" s="209">
        <v>5531</v>
      </c>
      <c r="D330" s="210"/>
      <c r="E330" s="211" t="s">
        <v>464</v>
      </c>
      <c r="F330" s="212">
        <v>28.833333333333332</v>
      </c>
      <c r="G330" s="88">
        <f>'Quote Tool'!D338</f>
        <v>0</v>
      </c>
      <c r="H330" s="134">
        <f>F330*(1-'Quote Tool'!$B$7)</f>
        <v>28.833333333333332</v>
      </c>
      <c r="K330" s="179"/>
      <c r="L330" s="179"/>
    </row>
    <row r="331" spans="1:12" x14ac:dyDescent="0.3">
      <c r="A331" s="88" t="str">
        <f>'Quote Tool'!Q339</f>
        <v xml:space="preserve"> </v>
      </c>
      <c r="B331" s="208"/>
      <c r="C331" s="209" t="s">
        <v>111</v>
      </c>
      <c r="D331" s="210"/>
      <c r="E331" s="211" t="s">
        <v>340</v>
      </c>
      <c r="F331" s="212">
        <v>1125</v>
      </c>
      <c r="G331" s="88">
        <f>'Quote Tool'!D339</f>
        <v>0</v>
      </c>
      <c r="H331" s="134">
        <f>F331*(1-'Quote Tool'!$B$7)</f>
        <v>1125</v>
      </c>
      <c r="K331" s="179"/>
      <c r="L331" s="179"/>
    </row>
    <row r="332" spans="1:12" x14ac:dyDescent="0.3">
      <c r="A332" s="88" t="str">
        <f>'Quote Tool'!Q340</f>
        <v xml:space="preserve"> </v>
      </c>
      <c r="B332" s="208"/>
      <c r="C332" s="209" t="s">
        <v>171</v>
      </c>
      <c r="D332" s="210"/>
      <c r="E332" s="211" t="s">
        <v>341</v>
      </c>
      <c r="F332" s="212">
        <v>550</v>
      </c>
      <c r="G332" s="88">
        <f>'Quote Tool'!D340</f>
        <v>0</v>
      </c>
      <c r="H332" s="134">
        <f>F332*(1-'Quote Tool'!$B$7)</f>
        <v>550</v>
      </c>
      <c r="K332" s="179"/>
      <c r="L332" s="179"/>
    </row>
    <row r="333" spans="1:12" x14ac:dyDescent="0.3">
      <c r="A333" s="88" t="str">
        <f>'Quote Tool'!Q341</f>
        <v xml:space="preserve"> </v>
      </c>
      <c r="B333" s="208"/>
      <c r="C333" s="209" t="s">
        <v>152</v>
      </c>
      <c r="D333" s="210"/>
      <c r="E333" s="211" t="s">
        <v>342</v>
      </c>
      <c r="F333" s="212">
        <v>40</v>
      </c>
      <c r="G333" s="88">
        <f>'Quote Tool'!D341</f>
        <v>0</v>
      </c>
      <c r="H333" s="134">
        <f>F333*(1-'Quote Tool'!$B$7)</f>
        <v>40</v>
      </c>
      <c r="K333" s="179"/>
      <c r="L333" s="179"/>
    </row>
    <row r="334" spans="1:12" x14ac:dyDescent="0.3">
      <c r="A334" s="88" t="str">
        <f>'Quote Tool'!Q342</f>
        <v xml:space="preserve"> </v>
      </c>
      <c r="B334" s="208"/>
      <c r="C334" s="209" t="s">
        <v>153</v>
      </c>
      <c r="D334" s="210"/>
      <c r="E334" s="211" t="s">
        <v>343</v>
      </c>
      <c r="F334" s="212">
        <v>2500</v>
      </c>
      <c r="G334" s="88">
        <f>'Quote Tool'!D342</f>
        <v>0</v>
      </c>
      <c r="H334" s="134">
        <f>F334*(1-'Quote Tool'!$B$7)</f>
        <v>2500</v>
      </c>
      <c r="K334" s="179"/>
      <c r="L334" s="179"/>
    </row>
    <row r="335" spans="1:12" x14ac:dyDescent="0.3">
      <c r="A335" s="88" t="str">
        <f>'Quote Tool'!Q343</f>
        <v xml:space="preserve"> </v>
      </c>
      <c r="B335" s="208"/>
      <c r="C335" s="209" t="s">
        <v>114</v>
      </c>
      <c r="D335" s="210"/>
      <c r="E335" s="211" t="s">
        <v>344</v>
      </c>
      <c r="F335" s="212">
        <v>200</v>
      </c>
      <c r="G335" s="88">
        <f>'Quote Tool'!D343</f>
        <v>0</v>
      </c>
      <c r="H335" s="134">
        <f>F335*(1-'Quote Tool'!$B$7)</f>
        <v>200</v>
      </c>
      <c r="K335" s="179"/>
      <c r="L335" s="179"/>
    </row>
    <row r="336" spans="1:12" x14ac:dyDescent="0.3">
      <c r="A336" s="88" t="str">
        <f>'Quote Tool'!Q344</f>
        <v xml:space="preserve"> </v>
      </c>
      <c r="B336" s="208"/>
      <c r="C336" s="209" t="s">
        <v>115</v>
      </c>
      <c r="D336" s="210"/>
      <c r="E336" s="211" t="s">
        <v>345</v>
      </c>
      <c r="F336" s="212">
        <v>550</v>
      </c>
      <c r="G336" s="88">
        <f>'Quote Tool'!D344</f>
        <v>0</v>
      </c>
      <c r="H336" s="134">
        <f>F336*(1-'Quote Tool'!$B$7)</f>
        <v>550</v>
      </c>
      <c r="K336" s="179"/>
      <c r="L336" s="179"/>
    </row>
    <row r="337" spans="1:12" x14ac:dyDescent="0.3">
      <c r="A337" s="88" t="str">
        <f>'Quote Tool'!Q345</f>
        <v xml:space="preserve"> </v>
      </c>
      <c r="B337" s="208"/>
      <c r="C337" s="209" t="s">
        <v>116</v>
      </c>
      <c r="D337" s="210"/>
      <c r="E337" s="211" t="s">
        <v>112</v>
      </c>
      <c r="F337" s="212">
        <v>37.5</v>
      </c>
      <c r="G337" s="88">
        <f>'Quote Tool'!D345</f>
        <v>0</v>
      </c>
      <c r="H337" s="134">
        <f>F337*(1-'Quote Tool'!$B$7)</f>
        <v>37.5</v>
      </c>
      <c r="K337" s="179"/>
      <c r="L337" s="179"/>
    </row>
    <row r="338" spans="1:12" x14ac:dyDescent="0.3">
      <c r="A338" s="88" t="str">
        <f>'Quote Tool'!Q346</f>
        <v xml:space="preserve"> </v>
      </c>
      <c r="B338" s="208"/>
      <c r="C338" s="209" t="s">
        <v>117</v>
      </c>
      <c r="D338" s="210"/>
      <c r="E338" s="211" t="s">
        <v>113</v>
      </c>
      <c r="F338" s="212">
        <v>37.5</v>
      </c>
      <c r="G338" s="88">
        <f>'Quote Tool'!D346</f>
        <v>0</v>
      </c>
      <c r="H338" s="134">
        <f>F338*(1-'Quote Tool'!$B$7)</f>
        <v>37.5</v>
      </c>
      <c r="K338" s="179"/>
      <c r="L338" s="179"/>
    </row>
    <row r="339" spans="1:12" x14ac:dyDescent="0.3">
      <c r="A339" s="88" t="str">
        <f>'Quote Tool'!Q347</f>
        <v xml:space="preserve"> </v>
      </c>
      <c r="B339" s="208"/>
      <c r="C339" s="209" t="s">
        <v>439</v>
      </c>
      <c r="D339" s="210"/>
      <c r="E339" s="211" t="s">
        <v>438</v>
      </c>
      <c r="F339" s="212">
        <v>50</v>
      </c>
      <c r="G339" s="88">
        <f>'Quote Tool'!D347</f>
        <v>0</v>
      </c>
      <c r="H339" s="134">
        <f>F339*(1-'Quote Tool'!$B$7)</f>
        <v>50</v>
      </c>
      <c r="K339" s="179"/>
      <c r="L339" s="179"/>
    </row>
    <row r="340" spans="1:12" x14ac:dyDescent="0.3">
      <c r="A340" s="88" t="str">
        <f>'Quote Tool'!Q348</f>
        <v xml:space="preserve"> </v>
      </c>
      <c r="B340" s="208"/>
      <c r="C340" s="209" t="s">
        <v>440</v>
      </c>
      <c r="D340" s="210"/>
      <c r="E340" s="211" t="s">
        <v>493</v>
      </c>
      <c r="F340" s="212">
        <v>50</v>
      </c>
      <c r="G340" s="88">
        <f>'Quote Tool'!D348</f>
        <v>0</v>
      </c>
      <c r="H340" s="134">
        <f>F340*(1-'Quote Tool'!$B$7)</f>
        <v>50</v>
      </c>
      <c r="K340" s="179"/>
      <c r="L340" s="179"/>
    </row>
    <row r="341" spans="1:12" x14ac:dyDescent="0.3">
      <c r="A341" s="88" t="str">
        <f>'Quote Tool'!Q349</f>
        <v xml:space="preserve"> </v>
      </c>
      <c r="B341" s="208"/>
      <c r="C341" s="209" t="s">
        <v>118</v>
      </c>
      <c r="D341" s="210"/>
      <c r="E341" s="211" t="s">
        <v>494</v>
      </c>
      <c r="F341" s="212">
        <v>50</v>
      </c>
      <c r="G341" s="88">
        <f>'Quote Tool'!D349</f>
        <v>0</v>
      </c>
      <c r="H341" s="134">
        <f>F341*(1-'Quote Tool'!$B$7)</f>
        <v>50</v>
      </c>
      <c r="K341" s="179"/>
      <c r="L341" s="179"/>
    </row>
    <row r="342" spans="1:12" x14ac:dyDescent="0.3">
      <c r="A342" s="88" t="str">
        <f>'Quote Tool'!Q350</f>
        <v xml:space="preserve"> </v>
      </c>
      <c r="B342" s="208"/>
      <c r="C342" s="209" t="s">
        <v>249</v>
      </c>
      <c r="D342" s="210"/>
      <c r="E342" s="211" t="s">
        <v>495</v>
      </c>
      <c r="F342" s="212">
        <v>62.5</v>
      </c>
      <c r="G342" s="88">
        <f>'Quote Tool'!D350</f>
        <v>0</v>
      </c>
      <c r="H342" s="134">
        <f>F342*(1-'Quote Tool'!$B$7)</f>
        <v>62.5</v>
      </c>
      <c r="K342" s="179"/>
      <c r="L342" s="179"/>
    </row>
    <row r="343" spans="1:12" x14ac:dyDescent="0.3">
      <c r="A343" s="88" t="str">
        <f>'Quote Tool'!Q351</f>
        <v xml:space="preserve"> </v>
      </c>
      <c r="C343" s="88" t="s">
        <v>119</v>
      </c>
      <c r="E343" s="90" t="s">
        <v>346</v>
      </c>
      <c r="F343" s="91">
        <v>62.5</v>
      </c>
      <c r="G343" s="88">
        <f>'Quote Tool'!D351</f>
        <v>0</v>
      </c>
      <c r="H343" s="134">
        <f>F343*(1-'Quote Tool'!$B$7)</f>
        <v>62.5</v>
      </c>
    </row>
    <row r="344" spans="1:12" x14ac:dyDescent="0.3">
      <c r="A344" s="88" t="str">
        <f>'Quote Tool'!Q352</f>
        <v xml:space="preserve"> </v>
      </c>
      <c r="C344" s="88" t="s">
        <v>120</v>
      </c>
      <c r="E344" s="90" t="s">
        <v>496</v>
      </c>
      <c r="F344" s="91">
        <v>50</v>
      </c>
      <c r="G344" s="88">
        <f>'Quote Tool'!D352</f>
        <v>0</v>
      </c>
      <c r="H344" s="134">
        <f>F344*(1-'Quote Tool'!$B$7)</f>
        <v>50</v>
      </c>
    </row>
    <row r="345" spans="1:12" x14ac:dyDescent="0.3">
      <c r="A345" s="88" t="str">
        <f>'Quote Tool'!Q353</f>
        <v xml:space="preserve"> </v>
      </c>
      <c r="C345" s="88" t="s">
        <v>121</v>
      </c>
      <c r="E345" s="90" t="s">
        <v>497</v>
      </c>
      <c r="F345" s="91">
        <v>62.5</v>
      </c>
      <c r="G345" s="88">
        <f>'Quote Tool'!D353</f>
        <v>0</v>
      </c>
      <c r="H345" s="134">
        <f>F345*(1-'Quote Tool'!$B$7)</f>
        <v>62.5</v>
      </c>
    </row>
    <row r="346" spans="1:12" x14ac:dyDescent="0.3">
      <c r="A346" s="88" t="str">
        <f>'Quote Tool'!Q354</f>
        <v xml:space="preserve"> </v>
      </c>
      <c r="C346" s="88" t="s">
        <v>122</v>
      </c>
      <c r="E346" s="90" t="s">
        <v>347</v>
      </c>
      <c r="F346" s="91">
        <v>162.5</v>
      </c>
      <c r="G346" s="88">
        <f>'Quote Tool'!D354</f>
        <v>0</v>
      </c>
      <c r="H346" s="134">
        <f>F346*(1-'Quote Tool'!$B$7)</f>
        <v>162.5</v>
      </c>
    </row>
    <row r="347" spans="1:12" x14ac:dyDescent="0.3">
      <c r="A347" s="88" t="str">
        <f>'Quote Tool'!Q355</f>
        <v xml:space="preserve"> </v>
      </c>
      <c r="C347" s="88" t="s">
        <v>123</v>
      </c>
      <c r="E347" s="90" t="s">
        <v>348</v>
      </c>
      <c r="F347" s="91">
        <v>30</v>
      </c>
      <c r="G347" s="88">
        <f>'Quote Tool'!D355</f>
        <v>0</v>
      </c>
      <c r="H347" s="134">
        <f>F347*(1-'Quote Tool'!$B$7)</f>
        <v>30</v>
      </c>
    </row>
    <row r="348" spans="1:12" x14ac:dyDescent="0.3">
      <c r="A348" s="88" t="str">
        <f>'Quote Tool'!Q356</f>
        <v xml:space="preserve"> </v>
      </c>
      <c r="C348" s="88" t="s">
        <v>442</v>
      </c>
      <c r="E348" s="90" t="s">
        <v>498</v>
      </c>
      <c r="F348" s="91">
        <v>3</v>
      </c>
      <c r="G348" s="88">
        <f>'Quote Tool'!D356</f>
        <v>0</v>
      </c>
      <c r="H348" s="134">
        <f>F348*(1-'Quote Tool'!$B$7)</f>
        <v>3</v>
      </c>
    </row>
    <row r="349" spans="1:12" x14ac:dyDescent="0.3">
      <c r="A349" s="88" t="str">
        <f>'Quote Tool'!Q357</f>
        <v xml:space="preserve"> </v>
      </c>
      <c r="C349" s="88" t="s">
        <v>206</v>
      </c>
      <c r="E349" s="90" t="s">
        <v>207</v>
      </c>
      <c r="F349" s="91">
        <v>62.5</v>
      </c>
      <c r="G349" s="88">
        <f>'Quote Tool'!D357</f>
        <v>0</v>
      </c>
      <c r="H349" s="134">
        <f>F349*(1-'Quote Tool'!$B$7)</f>
        <v>62.5</v>
      </c>
    </row>
    <row r="350" spans="1:12" x14ac:dyDescent="0.3">
      <c r="A350" s="88" t="str">
        <f>'Quote Tool'!Q358</f>
        <v xml:space="preserve"> </v>
      </c>
      <c r="C350" s="88" t="s">
        <v>208</v>
      </c>
      <c r="E350" s="90" t="s">
        <v>209</v>
      </c>
      <c r="F350" s="91">
        <v>87.5</v>
      </c>
      <c r="G350" s="88">
        <f>'Quote Tool'!D358</f>
        <v>0</v>
      </c>
      <c r="H350" s="134">
        <f>F350*(1-'Quote Tool'!$B$7)</f>
        <v>87.5</v>
      </c>
    </row>
    <row r="351" spans="1:12" x14ac:dyDescent="0.3">
      <c r="A351" s="88" t="str">
        <f>'Quote Tool'!Q359</f>
        <v xml:space="preserve"> </v>
      </c>
      <c r="C351" s="88" t="s">
        <v>210</v>
      </c>
      <c r="E351" s="90" t="s">
        <v>390</v>
      </c>
      <c r="F351" s="91">
        <v>112.5</v>
      </c>
      <c r="G351" s="88">
        <f>'Quote Tool'!D359</f>
        <v>0</v>
      </c>
      <c r="H351" s="134">
        <f>F351*(1-'Quote Tool'!$B$7)</f>
        <v>112.5</v>
      </c>
    </row>
    <row r="352" spans="1:12" x14ac:dyDescent="0.3">
      <c r="A352" s="88" t="str">
        <f>'Quote Tool'!Q360</f>
        <v xml:space="preserve"> </v>
      </c>
      <c r="C352" s="88" t="s">
        <v>392</v>
      </c>
      <c r="E352" s="90" t="s">
        <v>391</v>
      </c>
      <c r="F352" s="91">
        <v>138.38</v>
      </c>
      <c r="G352" s="88">
        <f>'Quote Tool'!D360</f>
        <v>0</v>
      </c>
      <c r="H352" s="134">
        <f>F352*(1-'Quote Tool'!$B$7)</f>
        <v>138.38</v>
      </c>
    </row>
    <row r="353" spans="1:8" x14ac:dyDescent="0.3">
      <c r="A353" s="88" t="str">
        <f>'Quote Tool'!Q361</f>
        <v xml:space="preserve"> </v>
      </c>
      <c r="C353" s="250" t="s">
        <v>484</v>
      </c>
      <c r="E353" s="90" t="s">
        <v>483</v>
      </c>
      <c r="F353" s="91">
        <v>125</v>
      </c>
      <c r="G353" s="88">
        <f>'Quote Tool'!D361</f>
        <v>0</v>
      </c>
      <c r="H353" s="134">
        <f>F353*(1-'Quote Tool'!$B$7)</f>
        <v>125</v>
      </c>
    </row>
    <row r="354" spans="1:8" x14ac:dyDescent="0.3">
      <c r="A354" s="88" t="str">
        <f>'Quote Tool'!Q362</f>
        <v xml:space="preserve"> </v>
      </c>
      <c r="C354" s="250" t="s">
        <v>486</v>
      </c>
      <c r="E354" s="90" t="s">
        <v>485</v>
      </c>
      <c r="F354" s="91">
        <v>188</v>
      </c>
      <c r="G354" s="88">
        <f>'Quote Tool'!D362</f>
        <v>0</v>
      </c>
      <c r="H354" s="134">
        <f>F354*(1-'Quote Tool'!$B$7)</f>
        <v>188</v>
      </c>
    </row>
    <row r="355" spans="1:8" x14ac:dyDescent="0.3">
      <c r="A355" s="88" t="str">
        <f>'Quote Tool'!Q363</f>
        <v xml:space="preserve"> </v>
      </c>
      <c r="C355" s="88" t="s">
        <v>154</v>
      </c>
      <c r="E355" s="90" t="s">
        <v>352</v>
      </c>
      <c r="F355" s="91">
        <v>3000</v>
      </c>
      <c r="G355" s="88">
        <f>'Quote Tool'!D363</f>
        <v>0</v>
      </c>
      <c r="H355" s="134">
        <f>F355*(1-'Quote Tool'!$B$7)</f>
        <v>3000</v>
      </c>
    </row>
    <row r="356" spans="1:8" x14ac:dyDescent="0.3">
      <c r="A356" s="88" t="str">
        <f>'Quote Tool'!Q364</f>
        <v xml:space="preserve"> </v>
      </c>
      <c r="C356" s="88">
        <v>2844</v>
      </c>
      <c r="E356" s="90" t="s">
        <v>471</v>
      </c>
      <c r="F356" s="91">
        <v>2375</v>
      </c>
      <c r="G356" s="88">
        <f>'Quote Tool'!D364</f>
        <v>0</v>
      </c>
      <c r="H356" s="134">
        <f>F356*(1-'Quote Tool'!$B$7)</f>
        <v>2375</v>
      </c>
    </row>
    <row r="357" spans="1:8" x14ac:dyDescent="0.3">
      <c r="A357" s="88" t="str">
        <f>'Quote Tool'!Q365</f>
        <v xml:space="preserve"> </v>
      </c>
      <c r="C357" s="88">
        <v>1844</v>
      </c>
      <c r="E357" s="90" t="s">
        <v>399</v>
      </c>
      <c r="F357" s="91">
        <v>750</v>
      </c>
      <c r="G357" s="88">
        <f>'Quote Tool'!D365</f>
        <v>0</v>
      </c>
      <c r="H357" s="134">
        <f>F357*(1-'Quote Tool'!$B$7)</f>
        <v>750</v>
      </c>
    </row>
    <row r="358" spans="1:8" x14ac:dyDescent="0.3">
      <c r="A358" s="88" t="str">
        <f>'Quote Tool'!Q366</f>
        <v xml:space="preserve"> </v>
      </c>
      <c r="C358" s="88">
        <v>3844</v>
      </c>
      <c r="E358" s="90" t="s">
        <v>374</v>
      </c>
      <c r="F358" s="91">
        <v>145</v>
      </c>
      <c r="G358" s="88">
        <f>'Quote Tool'!D366</f>
        <v>0</v>
      </c>
      <c r="H358" s="134">
        <f>F358*(1-'Quote Tool'!$B$7)</f>
        <v>145</v>
      </c>
    </row>
    <row r="359" spans="1:8" x14ac:dyDescent="0.3">
      <c r="A359" s="88" t="str">
        <f>'Quote Tool'!Q367</f>
        <v xml:space="preserve"> </v>
      </c>
      <c r="C359" s="88">
        <v>4844</v>
      </c>
      <c r="E359" s="90" t="s">
        <v>375</v>
      </c>
      <c r="F359" s="91">
        <v>145</v>
      </c>
      <c r="G359" s="88">
        <f>'Quote Tool'!D367</f>
        <v>0</v>
      </c>
      <c r="H359" s="134">
        <f>F359*(1-'Quote Tool'!$B$7)</f>
        <v>145</v>
      </c>
    </row>
    <row r="360" spans="1:8" x14ac:dyDescent="0.3">
      <c r="A360" s="88" t="str">
        <f>'Quote Tool'!Q368</f>
        <v xml:space="preserve"> </v>
      </c>
      <c r="C360" s="88">
        <v>5844</v>
      </c>
      <c r="E360" s="90" t="s">
        <v>376</v>
      </c>
      <c r="F360" s="91">
        <v>145</v>
      </c>
      <c r="G360" s="88">
        <f>'Quote Tool'!D368</f>
        <v>0</v>
      </c>
      <c r="H360" s="134">
        <f>F360*(1-'Quote Tool'!$B$7)</f>
        <v>145</v>
      </c>
    </row>
    <row r="361" spans="1:8" x14ac:dyDescent="0.3">
      <c r="A361" s="88" t="str">
        <f>'Quote Tool'!Q369</f>
        <v xml:space="preserve"> </v>
      </c>
      <c r="C361" s="88">
        <v>6844</v>
      </c>
      <c r="E361" s="90" t="s">
        <v>377</v>
      </c>
      <c r="F361" s="91">
        <v>145</v>
      </c>
      <c r="G361" s="88">
        <f>'Quote Tool'!D369</f>
        <v>0</v>
      </c>
      <c r="H361" s="134">
        <f>F361*(1-'Quote Tool'!$B$7)</f>
        <v>145</v>
      </c>
    </row>
    <row r="362" spans="1:8" x14ac:dyDescent="0.3">
      <c r="A362" s="88" t="str">
        <f>'Quote Tool'!Q370</f>
        <v xml:space="preserve"> </v>
      </c>
      <c r="C362" s="88">
        <v>7844</v>
      </c>
      <c r="E362" s="90" t="s">
        <v>378</v>
      </c>
      <c r="F362" s="91">
        <v>145</v>
      </c>
      <c r="G362" s="88">
        <f>'Quote Tool'!D370</f>
        <v>0</v>
      </c>
      <c r="H362" s="134">
        <f>F362*(1-'Quote Tool'!$B$7)</f>
        <v>145</v>
      </c>
    </row>
    <row r="363" spans="1:8" x14ac:dyDescent="0.3">
      <c r="A363" s="88" t="str">
        <f>'Quote Tool'!Q371</f>
        <v xml:space="preserve"> </v>
      </c>
      <c r="C363" s="88">
        <v>8844</v>
      </c>
      <c r="E363" s="90" t="s">
        <v>379</v>
      </c>
      <c r="F363" s="91">
        <v>175</v>
      </c>
      <c r="G363" s="88">
        <f>'Quote Tool'!D371</f>
        <v>0</v>
      </c>
      <c r="H363" s="134">
        <f>F363*(1-'Quote Tool'!$B$7)</f>
        <v>175</v>
      </c>
    </row>
    <row r="364" spans="1:8" x14ac:dyDescent="0.3">
      <c r="A364" s="88" t="str">
        <f>'Quote Tool'!Q372</f>
        <v xml:space="preserve"> </v>
      </c>
      <c r="C364" s="88">
        <v>1484</v>
      </c>
      <c r="E364" s="90" t="s">
        <v>465</v>
      </c>
      <c r="F364" s="91">
        <v>20</v>
      </c>
      <c r="G364" s="88">
        <f>'Quote Tool'!D372</f>
        <v>0</v>
      </c>
      <c r="H364" s="134">
        <f>F364*(1-'Quote Tool'!$B$7)</f>
        <v>20</v>
      </c>
    </row>
    <row r="365" spans="1:8" x14ac:dyDescent="0.3">
      <c r="A365" s="88" t="str">
        <f>'Quote Tool'!Q373</f>
        <v xml:space="preserve"> </v>
      </c>
      <c r="C365" s="88">
        <v>3884</v>
      </c>
      <c r="E365" s="90" t="s">
        <v>466</v>
      </c>
      <c r="F365" s="91">
        <v>25</v>
      </c>
      <c r="G365" s="88">
        <f>'Quote Tool'!D373</f>
        <v>0</v>
      </c>
      <c r="H365" s="134">
        <f>F365*(1-'Quote Tool'!$B$7)</f>
        <v>25</v>
      </c>
    </row>
    <row r="366" spans="1:8" x14ac:dyDescent="0.3">
      <c r="A366" s="88" t="str">
        <f>'Quote Tool'!Q374</f>
        <v xml:space="preserve"> </v>
      </c>
      <c r="C366" s="88">
        <v>4284</v>
      </c>
      <c r="E366" s="90" t="s">
        <v>467</v>
      </c>
      <c r="F366" s="91">
        <v>6.25</v>
      </c>
      <c r="G366" s="88">
        <f>'Quote Tool'!D374</f>
        <v>0</v>
      </c>
      <c r="H366" s="134">
        <f>F366*(1-'Quote Tool'!$B$7)</f>
        <v>6.25</v>
      </c>
    </row>
    <row r="367" spans="1:8" x14ac:dyDescent="0.3">
      <c r="A367" s="88" t="str">
        <f>'Quote Tool'!Q375</f>
        <v xml:space="preserve"> </v>
      </c>
      <c r="C367" s="88">
        <v>8284</v>
      </c>
      <c r="E367" s="90" t="s">
        <v>468</v>
      </c>
      <c r="F367" s="91">
        <v>6.25</v>
      </c>
      <c r="G367" s="88">
        <f>'Quote Tool'!D375</f>
        <v>0</v>
      </c>
      <c r="H367" s="134">
        <f>F367*(1-'Quote Tool'!$B$7)</f>
        <v>6.25</v>
      </c>
    </row>
    <row r="368" spans="1:8" x14ac:dyDescent="0.3">
      <c r="A368" s="88" t="str">
        <f>'Quote Tool'!Q376</f>
        <v xml:space="preserve"> </v>
      </c>
      <c r="C368" s="88">
        <v>4184</v>
      </c>
      <c r="E368" s="90" t="s">
        <v>469</v>
      </c>
      <c r="F368" s="91">
        <v>6.25</v>
      </c>
      <c r="G368" s="88">
        <f>'Quote Tool'!D376</f>
        <v>0</v>
      </c>
      <c r="H368" s="134">
        <f>F368*(1-'Quote Tool'!$B$7)</f>
        <v>6.25</v>
      </c>
    </row>
    <row r="369" spans="1:8" x14ac:dyDescent="0.3">
      <c r="A369" s="88" t="str">
        <f>'Quote Tool'!Q377</f>
        <v xml:space="preserve"> </v>
      </c>
      <c r="C369" s="88">
        <v>8184</v>
      </c>
      <c r="E369" s="90" t="s">
        <v>470</v>
      </c>
      <c r="F369" s="91">
        <v>6.25</v>
      </c>
      <c r="G369" s="88">
        <f>'Quote Tool'!D377</f>
        <v>0</v>
      </c>
      <c r="H369" s="134">
        <f>F369*(1-'Quote Tool'!$B$7)</f>
        <v>6.25</v>
      </c>
    </row>
    <row r="370" spans="1:8" x14ac:dyDescent="0.3">
      <c r="A370" s="88" t="str">
        <f>'Quote Tool'!Q377</f>
        <v xml:space="preserve"> </v>
      </c>
      <c r="G370" s="88">
        <f>'Quote Tool'!D377</f>
        <v>0</v>
      </c>
      <c r="H370" s="134">
        <f>F370*(1-'Quote Tool'!$B$7)</f>
        <v>0</v>
      </c>
    </row>
  </sheetData>
  <sheetProtection algorithmName="SHA-512" hashValue="XY0s8zwrTlbR8XgIIwKXjQtnxBNBKmHyvL1fY8RmbHLlpXWXPg1BUiczOzFdXc2hCrZhbi47Wg4Hd6EMds8aiw==" saltValue="4LEgukDR+2YmGShETEEgeQ==" spinCount="100000" sheet="1" objects="1" scenarios="1"/>
  <autoFilter ref="B6:F370" xr:uid="{00000000-0009-0000-0000-000001000000}"/>
  <mergeCells count="3">
    <mergeCell ref="B1:F2"/>
    <mergeCell ref="B3:F3"/>
    <mergeCell ref="B4:F4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3"/>
  <sheetViews>
    <sheetView showGridLines="0" zoomScale="120" zoomScaleNormal="120" workbookViewId="0">
      <selection activeCell="D24" sqref="D24:G24"/>
    </sheetView>
  </sheetViews>
  <sheetFormatPr defaultRowHeight="13.2" x14ac:dyDescent="0.25"/>
  <cols>
    <col min="1" max="1" width="4.88671875" style="139" customWidth="1"/>
    <col min="2" max="2" width="9.33203125" customWidth="1"/>
    <col min="3" max="3" width="10.88671875" customWidth="1"/>
    <col min="4" max="4" width="13.33203125" customWidth="1"/>
    <col min="5" max="5" width="11.44140625" customWidth="1"/>
    <col min="6" max="6" width="10.44140625" customWidth="1"/>
    <col min="7" max="7" width="16.109375" customWidth="1"/>
    <col min="8" max="8" width="13.44140625" style="88" customWidth="1"/>
    <col min="9" max="9" width="13" style="88" customWidth="1"/>
    <col min="10" max="10" width="14.5546875" style="88" bestFit="1" customWidth="1"/>
    <col min="14" max="15" width="10.6640625" bestFit="1" customWidth="1"/>
  </cols>
  <sheetData>
    <row r="1" spans="1:10" ht="16.2" x14ac:dyDescent="0.35">
      <c r="A1" s="321" t="s">
        <v>244</v>
      </c>
      <c r="B1" s="321"/>
      <c r="C1" s="321"/>
      <c r="H1" s="98" t="s">
        <v>181</v>
      </c>
      <c r="I1" s="158"/>
      <c r="J1"/>
    </row>
    <row r="2" spans="1:10" ht="13.8" x14ac:dyDescent="0.3">
      <c r="A2" s="322" t="s">
        <v>245</v>
      </c>
      <c r="B2" s="322"/>
      <c r="C2" s="322"/>
      <c r="G2" s="98"/>
      <c r="H2" s="98" t="s">
        <v>182</v>
      </c>
      <c r="I2" s="185">
        <f ca="1">TODAY()</f>
        <v>43398</v>
      </c>
      <c r="J2"/>
    </row>
    <row r="3" spans="1:10" ht="13.8" x14ac:dyDescent="0.3">
      <c r="A3" s="322" t="s">
        <v>246</v>
      </c>
      <c r="B3" s="322"/>
      <c r="C3" s="322"/>
      <c r="G3" s="98"/>
      <c r="H3" s="98" t="s">
        <v>183</v>
      </c>
      <c r="I3" s="159"/>
      <c r="J3"/>
    </row>
    <row r="4" spans="1:10" ht="13.8" x14ac:dyDescent="0.3">
      <c r="A4" s="160" t="s">
        <v>221</v>
      </c>
      <c r="B4" s="323" t="s">
        <v>247</v>
      </c>
      <c r="C4" s="323"/>
      <c r="G4" s="98"/>
      <c r="J4"/>
    </row>
    <row r="5" spans="1:10" ht="13.8" x14ac:dyDescent="0.3">
      <c r="A5" s="160" t="s">
        <v>222</v>
      </c>
      <c r="B5" s="324" t="s">
        <v>248</v>
      </c>
      <c r="C5" s="325"/>
      <c r="D5" s="99"/>
      <c r="J5"/>
    </row>
    <row r="6" spans="1:10" ht="13.8" x14ac:dyDescent="0.3">
      <c r="B6" s="99"/>
      <c r="C6" s="99"/>
      <c r="D6" s="99"/>
      <c r="E6" s="99"/>
      <c r="F6" s="99"/>
      <c r="G6" s="99"/>
      <c r="H6" s="136"/>
      <c r="I6" s="138"/>
      <c r="J6"/>
    </row>
    <row r="7" spans="1:10" ht="18" x14ac:dyDescent="0.35">
      <c r="B7" s="100" t="s">
        <v>184</v>
      </c>
      <c r="C7" s="330" t="s">
        <v>185</v>
      </c>
      <c r="D7" s="330"/>
      <c r="G7" s="101" t="s">
        <v>186</v>
      </c>
      <c r="H7" s="199"/>
      <c r="I7" s="200"/>
      <c r="J7"/>
    </row>
    <row r="8" spans="1:10" ht="13.8" x14ac:dyDescent="0.3">
      <c r="B8" s="102"/>
      <c r="C8" s="326" t="s">
        <v>187</v>
      </c>
      <c r="D8" s="326"/>
      <c r="E8" s="103"/>
      <c r="F8" s="103"/>
      <c r="G8" s="103"/>
      <c r="H8" s="197"/>
      <c r="I8" s="198"/>
      <c r="J8"/>
    </row>
    <row r="9" spans="1:10" ht="13.8" x14ac:dyDescent="0.3">
      <c r="B9" s="102"/>
      <c r="C9" s="326" t="s">
        <v>188</v>
      </c>
      <c r="D9" s="326"/>
      <c r="E9" s="103"/>
      <c r="F9" s="103"/>
      <c r="G9" s="103"/>
      <c r="H9" s="197"/>
      <c r="I9" s="198"/>
      <c r="J9"/>
    </row>
    <row r="10" spans="1:10" ht="13.8" x14ac:dyDescent="0.3">
      <c r="B10" s="102"/>
      <c r="C10" s="326" t="s">
        <v>243</v>
      </c>
      <c r="D10" s="326"/>
      <c r="E10" s="103"/>
      <c r="F10" s="103"/>
      <c r="G10" s="103"/>
      <c r="H10" s="201"/>
      <c r="I10" s="202"/>
      <c r="J10"/>
    </row>
    <row r="11" spans="1:10" ht="14.4" thickBot="1" x14ac:dyDescent="0.35">
      <c r="B11" s="104"/>
      <c r="C11" s="104"/>
      <c r="D11" s="104"/>
      <c r="E11" s="104"/>
      <c r="F11" s="104"/>
      <c r="G11" s="104"/>
      <c r="H11" s="137"/>
      <c r="I11" s="138"/>
      <c r="J11"/>
    </row>
    <row r="12" spans="1:10" ht="25.5" customHeight="1" x14ac:dyDescent="0.25">
      <c r="A12" s="335" t="s">
        <v>380</v>
      </c>
      <c r="B12" s="336"/>
      <c r="C12" s="106" t="s">
        <v>189</v>
      </c>
      <c r="D12" s="106" t="s">
        <v>190</v>
      </c>
      <c r="E12" s="143" t="s">
        <v>191</v>
      </c>
      <c r="F12" s="105" t="s">
        <v>192</v>
      </c>
      <c r="G12" s="144" t="s">
        <v>193</v>
      </c>
      <c r="H12" s="106" t="s">
        <v>194</v>
      </c>
      <c r="I12" s="111" t="s">
        <v>195</v>
      </c>
      <c r="J12"/>
    </row>
    <row r="13" spans="1:10" ht="13.8" x14ac:dyDescent="0.3">
      <c r="A13" s="337">
        <f>I1</f>
        <v>0</v>
      </c>
      <c r="B13" s="338"/>
      <c r="C13" s="107"/>
      <c r="D13" s="107"/>
      <c r="E13" s="108">
        <f ca="1">TODAY()+2</f>
        <v>43400</v>
      </c>
      <c r="F13" s="161">
        <f>'Quote Tool'!B7</f>
        <v>0</v>
      </c>
      <c r="G13" s="162"/>
      <c r="H13" s="109" t="s">
        <v>196</v>
      </c>
      <c r="I13" s="110"/>
      <c r="J13"/>
    </row>
    <row r="14" spans="1:10" ht="15.6" x14ac:dyDescent="0.25">
      <c r="A14" s="334" t="s">
        <v>205</v>
      </c>
      <c r="B14" s="334"/>
      <c r="C14" s="339"/>
      <c r="D14" s="339"/>
      <c r="E14" s="339"/>
      <c r="F14" s="339"/>
      <c r="G14" s="339"/>
      <c r="H14" s="339"/>
      <c r="I14" s="339"/>
      <c r="J14" s="242"/>
    </row>
    <row r="15" spans="1:10" ht="13.8" x14ac:dyDescent="0.25">
      <c r="A15" s="219"/>
      <c r="B15" s="219"/>
      <c r="C15" s="340"/>
      <c r="D15" s="340"/>
      <c r="E15" s="340"/>
      <c r="F15" s="340"/>
      <c r="G15" s="340"/>
      <c r="H15" s="340"/>
      <c r="I15" s="340"/>
      <c r="J15" s="242"/>
    </row>
    <row r="16" spans="1:10" ht="13.5" customHeight="1" thickBot="1" x14ac:dyDescent="0.3">
      <c r="A16" s="220"/>
      <c r="B16" s="220"/>
      <c r="C16" s="341"/>
      <c r="D16" s="341"/>
      <c r="E16" s="341"/>
      <c r="F16" s="341"/>
      <c r="G16" s="341"/>
      <c r="H16" s="341"/>
      <c r="I16" s="341"/>
      <c r="J16" s="242"/>
    </row>
    <row r="17" spans="1:14" ht="27" customHeight="1" x14ac:dyDescent="0.25">
      <c r="A17" s="145" t="s">
        <v>219</v>
      </c>
      <c r="B17" s="146" t="s">
        <v>5</v>
      </c>
      <c r="C17" s="146" t="s">
        <v>197</v>
      </c>
      <c r="D17" s="331" t="s">
        <v>4</v>
      </c>
      <c r="E17" s="332"/>
      <c r="F17" s="332"/>
      <c r="G17" s="333"/>
      <c r="H17" s="147" t="s">
        <v>198</v>
      </c>
      <c r="I17" s="111" t="s">
        <v>199</v>
      </c>
      <c r="J17"/>
    </row>
    <row r="18" spans="1:14" s="216" customFormat="1" ht="15.75" customHeight="1" x14ac:dyDescent="0.25">
      <c r="A18" s="213">
        <v>1</v>
      </c>
      <c r="B18" s="214" t="str">
        <f>IF(ISERROR(VLOOKUP(A18,'Price List'!A:G,7,0))," ",IF(VLOOKUP(A18,'Price List'!A:G,7,0)=0," ",VLOOKUP(A18,'Price List'!A:G,7,0)))</f>
        <v xml:space="preserve"> </v>
      </c>
      <c r="C18" s="215" t="str">
        <f>IF(ISERROR(VLOOKUP(A18,'Price List'!A:G,3,0))," ",IF(VLOOKUP(A18,'Price List'!A:G,3,0)=0," ",VLOOKUP(A18,'Price List'!A:G,3,0)))</f>
        <v xml:space="preserve"> </v>
      </c>
      <c r="D18" s="327" t="str">
        <f>IF(ISERROR(VLOOKUP(A18,'Price List'!A:G,5,0))," ",IF(VLOOKUP(A18,'Price List'!A:G,5,0)=0," ",VLOOKUP(A18,'Price List'!A:G,5,0)))</f>
        <v xml:space="preserve"> </v>
      </c>
      <c r="E18" s="328"/>
      <c r="F18" s="328"/>
      <c r="G18" s="329"/>
      <c r="H18" s="249" t="str">
        <f>IF(ISERROR(VLOOKUP(A18,'Price List'!A:H,6,0)),"",IF(VLOOKUP(A18,'Price List'!A:H,6,0)=0,"$                  0",VLOOKUP(A18,'Price List'!A:H,8,0)))</f>
        <v/>
      </c>
      <c r="I18" s="233" t="str">
        <f>IFERROR(ROUND((B18*H18),2),"")</f>
        <v/>
      </c>
      <c r="N18" s="217"/>
    </row>
    <row r="19" spans="1:14" s="216" customFormat="1" ht="15.75" customHeight="1" x14ac:dyDescent="0.25">
      <c r="A19" s="213">
        <v>2</v>
      </c>
      <c r="B19" s="214" t="str">
        <f>IF(ISERROR(VLOOKUP(A19,'Price List'!A:G,7,0))," ",IF(VLOOKUP(A19,'Price List'!A:G,7,0)=0," ",VLOOKUP(A19,'Price List'!A:G,7,0)))</f>
        <v xml:space="preserve"> </v>
      </c>
      <c r="C19" s="215" t="str">
        <f>IF(ISERROR(VLOOKUP(A19,'Price List'!A:G,3,0))," ",IF(VLOOKUP(A19,'Price List'!A:G,3,0)=0," ",VLOOKUP(A19,'Price List'!A:G,3,0)))</f>
        <v xml:space="preserve"> </v>
      </c>
      <c r="D19" s="327" t="str">
        <f>IF(ISERROR(VLOOKUP(A19,'Price List'!A:G,5,0))," ",IF(VLOOKUP(A19,'Price List'!A:G,5,0)=0," ",VLOOKUP(A19,'Price List'!A:G,5,0)))</f>
        <v xml:space="preserve"> </v>
      </c>
      <c r="E19" s="328"/>
      <c r="F19" s="328"/>
      <c r="G19" s="329"/>
      <c r="H19" s="249" t="str">
        <f>IF(ISERROR(VLOOKUP(A19,'Price List'!A:H,6,0)),"",IF(VLOOKUP(A19,'Price List'!A:H,6,0)=0,"$                  0",VLOOKUP(A19,'Price List'!A:H,8,0)))</f>
        <v/>
      </c>
      <c r="I19" s="233" t="str">
        <f t="shared" ref="I19:I82" si="0">IFERROR(B19*H19,"")</f>
        <v/>
      </c>
      <c r="K19" s="218"/>
      <c r="N19" s="217"/>
    </row>
    <row r="20" spans="1:14" s="216" customFormat="1" ht="15.75" customHeight="1" x14ac:dyDescent="0.25">
      <c r="A20" s="213">
        <v>3</v>
      </c>
      <c r="B20" s="214" t="str">
        <f>IF(ISERROR(VLOOKUP(A20,'Price List'!A:G,7,0))," ",IF(VLOOKUP(A20,'Price List'!A:G,7,0)=0," ",VLOOKUP(A20,'Price List'!A:G,7,0)))</f>
        <v xml:space="preserve"> </v>
      </c>
      <c r="C20" s="215" t="str">
        <f>IF(ISERROR(VLOOKUP(A20,'Price List'!A:G,3,0))," ",IF(VLOOKUP(A20,'Price List'!A:G,3,0)=0," ",VLOOKUP(A20,'Price List'!A:G,3,0)))</f>
        <v xml:space="preserve"> </v>
      </c>
      <c r="D20" s="327" t="str">
        <f>IF(ISERROR(VLOOKUP(A20,'Price List'!A:G,5,0))," ",IF(VLOOKUP(A20,'Price List'!A:G,5,0)=0," ",VLOOKUP(A20,'Price List'!A:G,5,0)))</f>
        <v xml:space="preserve"> </v>
      </c>
      <c r="E20" s="328"/>
      <c r="F20" s="328"/>
      <c r="G20" s="329"/>
      <c r="H20" s="249" t="str">
        <f>IF(ISERROR(VLOOKUP(A20,'Price List'!A:H,6,0)),"",IF(VLOOKUP(A20,'Price List'!A:H,6,0)=0,"$                  0",VLOOKUP(A20,'Price List'!A:H,8,0)))</f>
        <v/>
      </c>
      <c r="I20" s="233" t="str">
        <f t="shared" si="0"/>
        <v/>
      </c>
      <c r="N20" s="217"/>
    </row>
    <row r="21" spans="1:14" s="216" customFormat="1" ht="15.75" customHeight="1" x14ac:dyDescent="0.25">
      <c r="A21" s="213">
        <v>4</v>
      </c>
      <c r="B21" s="214" t="str">
        <f>IF(ISERROR(VLOOKUP(A21,'Price List'!A:G,7,0))," ",IF(VLOOKUP(A21,'Price List'!A:G,7,0)=0," ",VLOOKUP(A21,'Price List'!A:G,7,0)))</f>
        <v xml:space="preserve"> </v>
      </c>
      <c r="C21" s="215" t="str">
        <f>IF(ISERROR(VLOOKUP(A21,'Price List'!A:G,3,0))," ",IF(VLOOKUP(A21,'Price List'!A:G,3,0)=0," ",VLOOKUP(A21,'Price List'!A:G,3,0)))</f>
        <v xml:space="preserve"> </v>
      </c>
      <c r="D21" s="327" t="str">
        <f>IF(ISERROR(VLOOKUP(A21,'Price List'!A:G,5,0))," ",IF(VLOOKUP(A21,'Price List'!A:G,5,0)=0," ",VLOOKUP(A21,'Price List'!A:G,5,0)))</f>
        <v xml:space="preserve"> </v>
      </c>
      <c r="E21" s="328"/>
      <c r="F21" s="328"/>
      <c r="G21" s="329"/>
      <c r="H21" s="249" t="str">
        <f>IF(ISERROR(VLOOKUP(A21,'Price List'!A:H,6,0)),"",IF(VLOOKUP(A21,'Price List'!A:H,6,0)=0,"$                  0",VLOOKUP(A21,'Price List'!A:H,8,0)))</f>
        <v/>
      </c>
      <c r="I21" s="233" t="str">
        <f t="shared" si="0"/>
        <v/>
      </c>
      <c r="N21" s="217"/>
    </row>
    <row r="22" spans="1:14" s="216" customFormat="1" ht="15.75" customHeight="1" x14ac:dyDescent="0.25">
      <c r="A22" s="213">
        <v>5</v>
      </c>
      <c r="B22" s="214" t="str">
        <f>IF(ISERROR(VLOOKUP(A22,'Price List'!A:G,7,0))," ",IF(VLOOKUP(A22,'Price List'!A:G,7,0)=0," ",VLOOKUP(A22,'Price List'!A:G,7,0)))</f>
        <v xml:space="preserve"> </v>
      </c>
      <c r="C22" s="215" t="str">
        <f>IF(ISERROR(VLOOKUP(A22,'Price List'!A:G,3,0))," ",IF(VLOOKUP(A22,'Price List'!A:G,3,0)=0," ",VLOOKUP(A22,'Price List'!A:G,3,0)))</f>
        <v xml:space="preserve"> </v>
      </c>
      <c r="D22" s="327" t="str">
        <f>IF(ISERROR(VLOOKUP(A22,'Price List'!A:G,5,0))," ",IF(VLOOKUP(A22,'Price List'!A:G,5,0)=0," ",VLOOKUP(A22,'Price List'!A:G,5,0)))</f>
        <v xml:space="preserve"> </v>
      </c>
      <c r="E22" s="328"/>
      <c r="F22" s="328"/>
      <c r="G22" s="329"/>
      <c r="H22" s="249" t="str">
        <f>IF(ISERROR(VLOOKUP(A22,'Price List'!A:H,6,0)),"",IF(VLOOKUP(A22,'Price List'!A:H,6,0)=0,"$                  0",VLOOKUP(A22,'Price List'!A:H,8,0)))</f>
        <v/>
      </c>
      <c r="I22" s="233" t="str">
        <f t="shared" si="0"/>
        <v/>
      </c>
      <c r="N22" s="217"/>
    </row>
    <row r="23" spans="1:14" s="216" customFormat="1" ht="15.75" customHeight="1" x14ac:dyDescent="0.25">
      <c r="A23" s="213">
        <v>6</v>
      </c>
      <c r="B23" s="214" t="str">
        <f>IF(ISERROR(VLOOKUP(A23,'Price List'!A:G,7,0))," ",IF(VLOOKUP(A23,'Price List'!A:G,7,0)=0," ",VLOOKUP(A23,'Price List'!A:G,7,0)))</f>
        <v xml:space="preserve"> </v>
      </c>
      <c r="C23" s="215" t="str">
        <f>IF(ISERROR(VLOOKUP(A23,'Price List'!A:G,3,0))," ",IF(VLOOKUP(A23,'Price List'!A:G,3,0)=0," ",VLOOKUP(A23,'Price List'!A:G,3,0)))</f>
        <v xml:space="preserve"> </v>
      </c>
      <c r="D23" s="327" t="str">
        <f>IF(ISERROR(VLOOKUP(A23,'Price List'!A:G,5,0))," ",IF(VLOOKUP(A23,'Price List'!A:G,5,0)=0," ",VLOOKUP(A23,'Price List'!A:G,5,0)))</f>
        <v xml:space="preserve"> </v>
      </c>
      <c r="E23" s="328"/>
      <c r="F23" s="328"/>
      <c r="G23" s="329"/>
      <c r="H23" s="249" t="str">
        <f>IF(ISERROR(VLOOKUP(A23,'Price List'!A:H,6,0)),"",IF(VLOOKUP(A23,'Price List'!A:H,6,0)=0,"$                  0",VLOOKUP(A23,'Price List'!A:H,8,0)))</f>
        <v/>
      </c>
      <c r="I23" s="233" t="str">
        <f t="shared" si="0"/>
        <v/>
      </c>
      <c r="N23" s="217"/>
    </row>
    <row r="24" spans="1:14" s="216" customFormat="1" ht="15.75" customHeight="1" x14ac:dyDescent="0.25">
      <c r="A24" s="213">
        <v>7</v>
      </c>
      <c r="B24" s="214" t="str">
        <f>IF(ISERROR(VLOOKUP(A24,'Price List'!A:G,7,0))," ",IF(VLOOKUP(A24,'Price List'!A:G,7,0)=0," ",VLOOKUP(A24,'Price List'!A:G,7,0)))</f>
        <v xml:space="preserve"> </v>
      </c>
      <c r="C24" s="215" t="str">
        <f>IF(ISERROR(VLOOKUP(A24,'Price List'!A:G,3,0))," ",IF(VLOOKUP(A24,'Price List'!A:G,3,0)=0," ",VLOOKUP(A24,'Price List'!A:G,3,0)))</f>
        <v xml:space="preserve"> </v>
      </c>
      <c r="D24" s="327" t="str">
        <f>IF(ISERROR(VLOOKUP(A24,'Price List'!A:G,5,0))," ",IF(VLOOKUP(A24,'Price List'!A:G,5,0)=0," ",VLOOKUP(A24,'Price List'!A:G,5,0)))</f>
        <v xml:space="preserve"> </v>
      </c>
      <c r="E24" s="328"/>
      <c r="F24" s="328"/>
      <c r="G24" s="329"/>
      <c r="H24" s="249" t="str">
        <f>IF(ISERROR(VLOOKUP(A24,'Price List'!A:H,6,0)),"",IF(VLOOKUP(A24,'Price List'!A:H,6,0)=0,"$                  0",VLOOKUP(A24,'Price List'!A:H,8,0)))</f>
        <v/>
      </c>
      <c r="I24" s="233" t="str">
        <f t="shared" si="0"/>
        <v/>
      </c>
      <c r="N24" s="217"/>
    </row>
    <row r="25" spans="1:14" s="216" customFormat="1" ht="15.75" customHeight="1" x14ac:dyDescent="0.25">
      <c r="A25" s="213">
        <v>8</v>
      </c>
      <c r="B25" s="214" t="str">
        <f>IF(ISERROR(VLOOKUP(A25,'Price List'!A:G,7,0))," ",IF(VLOOKUP(A25,'Price List'!A:G,7,0)=0," ",VLOOKUP(A25,'Price List'!A:G,7,0)))</f>
        <v xml:space="preserve"> </v>
      </c>
      <c r="C25" s="215" t="str">
        <f>IF(ISERROR(VLOOKUP(A25,'Price List'!A:G,3,0))," ",IF(VLOOKUP(A25,'Price List'!A:G,3,0)=0," ",VLOOKUP(A25,'Price List'!A:G,3,0)))</f>
        <v xml:space="preserve"> </v>
      </c>
      <c r="D25" s="327" t="str">
        <f>IF(ISERROR(VLOOKUP(A25,'Price List'!A:G,5,0))," ",IF(VLOOKUP(A25,'Price List'!A:G,5,0)=0," ",VLOOKUP(A25,'Price List'!A:G,5,0)))</f>
        <v xml:space="preserve"> </v>
      </c>
      <c r="E25" s="328"/>
      <c r="F25" s="328"/>
      <c r="G25" s="329"/>
      <c r="H25" s="249" t="str">
        <f>IF(ISERROR(VLOOKUP(A25,'Price List'!A:H,6,0)),"",IF(VLOOKUP(A25,'Price List'!A:H,6,0)=0,"$                  0",VLOOKUP(A25,'Price List'!A:H,8,0)))</f>
        <v/>
      </c>
      <c r="I25" s="233" t="str">
        <f t="shared" si="0"/>
        <v/>
      </c>
      <c r="N25" s="217"/>
    </row>
    <row r="26" spans="1:14" s="216" customFormat="1" ht="15.75" customHeight="1" x14ac:dyDescent="0.25">
      <c r="A26" s="213">
        <v>9</v>
      </c>
      <c r="B26" s="214" t="str">
        <f>IF(ISERROR(VLOOKUP(A26,'Price List'!A:G,7,0))," ",IF(VLOOKUP(A26,'Price List'!A:G,7,0)=0," ",VLOOKUP(A26,'Price List'!A:G,7,0)))</f>
        <v xml:space="preserve"> </v>
      </c>
      <c r="C26" s="215" t="str">
        <f>IF(ISERROR(VLOOKUP(A26,'Price List'!A:G,3,0))," ",IF(VLOOKUP(A26,'Price List'!A:G,3,0)=0," ",VLOOKUP(A26,'Price List'!A:G,3,0)))</f>
        <v xml:space="preserve"> </v>
      </c>
      <c r="D26" s="327" t="str">
        <f>IF(ISERROR(VLOOKUP(A26,'Price List'!A:G,5,0))," ",IF(VLOOKUP(A26,'Price List'!A:G,5,0)=0," ",VLOOKUP(A26,'Price List'!A:G,5,0)))</f>
        <v xml:space="preserve"> </v>
      </c>
      <c r="E26" s="328"/>
      <c r="F26" s="328"/>
      <c r="G26" s="329"/>
      <c r="H26" s="249" t="str">
        <f>IF(ISERROR(VLOOKUP(A26,'Price List'!A:H,6,0)),"",IF(VLOOKUP(A26,'Price List'!A:H,6,0)=0,"$                  0",VLOOKUP(A26,'Price List'!A:H,8,0)))</f>
        <v/>
      </c>
      <c r="I26" s="233" t="str">
        <f t="shared" si="0"/>
        <v/>
      </c>
      <c r="N26" s="217"/>
    </row>
    <row r="27" spans="1:14" s="216" customFormat="1" ht="15.75" customHeight="1" x14ac:dyDescent="0.25">
      <c r="A27" s="213">
        <v>10</v>
      </c>
      <c r="B27" s="214" t="str">
        <f>IF(ISERROR(VLOOKUP(A27,'Price List'!A:G,7,0))," ",IF(VLOOKUP(A27,'Price List'!A:G,7,0)=0," ",VLOOKUP(A27,'Price List'!A:G,7,0)))</f>
        <v xml:space="preserve"> </v>
      </c>
      <c r="C27" s="215" t="str">
        <f>IF(ISERROR(VLOOKUP(A27,'Price List'!A:G,3,0))," ",IF(VLOOKUP(A27,'Price List'!A:G,3,0)=0," ",VLOOKUP(A27,'Price List'!A:G,3,0)))</f>
        <v xml:space="preserve"> </v>
      </c>
      <c r="D27" s="327" t="str">
        <f>IF(ISERROR(VLOOKUP(A27,'Price List'!A:G,5,0))," ",IF(VLOOKUP(A27,'Price List'!A:G,5,0)=0," ",VLOOKUP(A27,'Price List'!A:G,5,0)))</f>
        <v xml:space="preserve"> </v>
      </c>
      <c r="E27" s="328"/>
      <c r="F27" s="328"/>
      <c r="G27" s="329"/>
      <c r="H27" s="249" t="str">
        <f>IF(ISERROR(VLOOKUP(A27,'Price List'!A:H,6,0)),"",IF(VLOOKUP(A27,'Price List'!A:H,6,0)=0,"$                  0",VLOOKUP(A27,'Price List'!A:H,8,0)))</f>
        <v/>
      </c>
      <c r="I27" s="233" t="str">
        <f t="shared" si="0"/>
        <v/>
      </c>
      <c r="N27" s="217"/>
    </row>
    <row r="28" spans="1:14" s="216" customFormat="1" ht="15.75" customHeight="1" x14ac:dyDescent="0.25">
      <c r="A28" s="213">
        <v>11</v>
      </c>
      <c r="B28" s="214" t="str">
        <f>IF(ISERROR(VLOOKUP(A28,'Price List'!A:G,7,0))," ",IF(VLOOKUP(A28,'Price List'!A:G,7,0)=0," ",VLOOKUP(A28,'Price List'!A:G,7,0)))</f>
        <v xml:space="preserve"> </v>
      </c>
      <c r="C28" s="215" t="str">
        <f>IF(ISERROR(VLOOKUP(A28,'Price List'!A:G,3,0))," ",IF(VLOOKUP(A28,'Price List'!A:G,3,0)=0," ",VLOOKUP(A28,'Price List'!A:G,3,0)))</f>
        <v xml:space="preserve"> </v>
      </c>
      <c r="D28" s="327" t="str">
        <f>IF(ISERROR(VLOOKUP(A28,'Price List'!A:G,5,0))," ",IF(VLOOKUP(A28,'Price List'!A:G,5,0)=0," ",VLOOKUP(A28,'Price List'!A:G,5,0)))</f>
        <v xml:space="preserve"> </v>
      </c>
      <c r="E28" s="328"/>
      <c r="F28" s="328"/>
      <c r="G28" s="329"/>
      <c r="H28" s="249" t="str">
        <f>IF(ISERROR(VLOOKUP(A28,'Price List'!A:H,6,0)),"",IF(VLOOKUP(A28,'Price List'!A:H,6,0)=0,"$                  0",VLOOKUP(A28,'Price List'!A:H,8,0)))</f>
        <v/>
      </c>
      <c r="I28" s="233" t="str">
        <f t="shared" si="0"/>
        <v/>
      </c>
      <c r="N28" s="217"/>
    </row>
    <row r="29" spans="1:14" s="216" customFormat="1" ht="15.75" customHeight="1" x14ac:dyDescent="0.25">
      <c r="A29" s="213">
        <v>12</v>
      </c>
      <c r="B29" s="214" t="str">
        <f>IF(ISERROR(VLOOKUP(A29,'Price List'!A:G,7,0))," ",IF(VLOOKUP(A29,'Price List'!A:G,7,0)=0," ",VLOOKUP(A29,'Price List'!A:G,7,0)))</f>
        <v xml:space="preserve"> </v>
      </c>
      <c r="C29" s="215" t="str">
        <f>IF(ISERROR(VLOOKUP(A29,'Price List'!A:G,3,0))," ",IF(VLOOKUP(A29,'Price List'!A:G,3,0)=0," ",VLOOKUP(A29,'Price List'!A:G,3,0)))</f>
        <v xml:space="preserve"> </v>
      </c>
      <c r="D29" s="327" t="str">
        <f>IF(ISERROR(VLOOKUP(A29,'Price List'!A:G,5,0))," ",IF(VLOOKUP(A29,'Price List'!A:G,5,0)=0," ",VLOOKUP(A29,'Price List'!A:G,5,0)))</f>
        <v xml:space="preserve"> </v>
      </c>
      <c r="E29" s="328"/>
      <c r="F29" s="328"/>
      <c r="G29" s="329"/>
      <c r="H29" s="249" t="str">
        <f>IF(ISERROR(VLOOKUP(A29,'Price List'!A:H,6,0)),"",IF(VLOOKUP(A29,'Price List'!A:H,6,0)=0,"$                  0",VLOOKUP(A29,'Price List'!A:H,8,0)))</f>
        <v/>
      </c>
      <c r="I29" s="233" t="str">
        <f t="shared" si="0"/>
        <v/>
      </c>
      <c r="N29" s="217"/>
    </row>
    <row r="30" spans="1:14" s="216" customFormat="1" ht="15.75" customHeight="1" x14ac:dyDescent="0.25">
      <c r="A30" s="213">
        <v>13</v>
      </c>
      <c r="B30" s="214" t="str">
        <f>IF(ISERROR(VLOOKUP(A30,'Price List'!A:G,7,0))," ",IF(VLOOKUP(A30,'Price List'!A:G,7,0)=0," ",VLOOKUP(A30,'Price List'!A:G,7,0)))</f>
        <v xml:space="preserve"> </v>
      </c>
      <c r="C30" s="215" t="str">
        <f>IF(ISERROR(VLOOKUP(A30,'Price List'!A:G,3,0))," ",IF(VLOOKUP(A30,'Price List'!A:G,3,0)=0," ",VLOOKUP(A30,'Price List'!A:G,3,0)))</f>
        <v xml:space="preserve"> </v>
      </c>
      <c r="D30" s="327" t="str">
        <f>IF(ISERROR(VLOOKUP(A30,'Price List'!A:G,5,0))," ",IF(VLOOKUP(A30,'Price List'!A:G,5,0)=0," ",VLOOKUP(A30,'Price List'!A:G,5,0)))</f>
        <v xml:space="preserve"> </v>
      </c>
      <c r="E30" s="328"/>
      <c r="F30" s="328"/>
      <c r="G30" s="329"/>
      <c r="H30" s="249" t="str">
        <f>IF(ISERROR(VLOOKUP(A30,'Price List'!A:H,6,0)),"",IF(VLOOKUP(A30,'Price List'!A:H,6,0)=0,"$                  0",VLOOKUP(A30,'Price List'!A:H,8,0)))</f>
        <v/>
      </c>
      <c r="I30" s="233" t="str">
        <f t="shared" si="0"/>
        <v/>
      </c>
      <c r="N30" s="217"/>
    </row>
    <row r="31" spans="1:14" s="216" customFormat="1" ht="15.75" customHeight="1" x14ac:dyDescent="0.25">
      <c r="A31" s="213">
        <v>14</v>
      </c>
      <c r="B31" s="214" t="str">
        <f>IF(ISERROR(VLOOKUP(A31,'Price List'!A:G,7,0))," ",IF(VLOOKUP(A31,'Price List'!A:G,7,0)=0," ",VLOOKUP(A31,'Price List'!A:G,7,0)))</f>
        <v xml:space="preserve"> </v>
      </c>
      <c r="C31" s="215" t="str">
        <f>IF(ISERROR(VLOOKUP(A31,'Price List'!A:G,3,0))," ",IF(VLOOKUP(A31,'Price List'!A:G,3,0)=0," ",VLOOKUP(A31,'Price List'!A:G,3,0)))</f>
        <v xml:space="preserve"> </v>
      </c>
      <c r="D31" s="327" t="str">
        <f>IF(ISERROR(VLOOKUP(A31,'Price List'!A:G,5,0))," ",IF(VLOOKUP(A31,'Price List'!A:G,5,0)=0," ",VLOOKUP(A31,'Price List'!A:G,5,0)))</f>
        <v xml:space="preserve"> </v>
      </c>
      <c r="E31" s="328"/>
      <c r="F31" s="328"/>
      <c r="G31" s="329"/>
      <c r="H31" s="249" t="str">
        <f>IF(ISERROR(VLOOKUP(A31,'Price List'!A:H,6,0)),"",IF(VLOOKUP(A31,'Price List'!A:H,6,0)=0,"$                  0",VLOOKUP(A31,'Price List'!A:H,8,0)))</f>
        <v/>
      </c>
      <c r="I31" s="233" t="str">
        <f t="shared" si="0"/>
        <v/>
      </c>
      <c r="N31" s="217"/>
    </row>
    <row r="32" spans="1:14" s="216" customFormat="1" ht="15.75" customHeight="1" x14ac:dyDescent="0.25">
      <c r="A32" s="213">
        <v>15</v>
      </c>
      <c r="B32" s="214" t="str">
        <f>IF(ISERROR(VLOOKUP(A32,'Price List'!A:G,7,0))," ",IF(VLOOKUP(A32,'Price List'!A:G,7,0)=0," ",VLOOKUP(A32,'Price List'!A:G,7,0)))</f>
        <v xml:space="preserve"> </v>
      </c>
      <c r="C32" s="215" t="str">
        <f>IF(ISERROR(VLOOKUP(A32,'Price List'!A:G,3,0))," ",IF(VLOOKUP(A32,'Price List'!A:G,3,0)=0," ",VLOOKUP(A32,'Price List'!A:G,3,0)))</f>
        <v xml:space="preserve"> </v>
      </c>
      <c r="D32" s="327" t="str">
        <f>IF(ISERROR(VLOOKUP(A32,'Price List'!A:G,5,0))," ",IF(VLOOKUP(A32,'Price List'!A:G,5,0)=0," ",VLOOKUP(A32,'Price List'!A:G,5,0)))</f>
        <v xml:space="preserve"> </v>
      </c>
      <c r="E32" s="328"/>
      <c r="F32" s="328"/>
      <c r="G32" s="329"/>
      <c r="H32" s="249" t="str">
        <f>IF(ISERROR(VLOOKUP(A32,'Price List'!A:H,6,0)),"",IF(VLOOKUP(A32,'Price List'!A:H,6,0)=0,"$                  0",VLOOKUP(A32,'Price List'!A:H,8,0)))</f>
        <v/>
      </c>
      <c r="I32" s="233" t="str">
        <f t="shared" si="0"/>
        <v/>
      </c>
      <c r="N32" s="217"/>
    </row>
    <row r="33" spans="1:14" s="216" customFormat="1" ht="15.75" customHeight="1" x14ac:dyDescent="0.25">
      <c r="A33" s="213">
        <v>16</v>
      </c>
      <c r="B33" s="214" t="str">
        <f>IF(ISERROR(VLOOKUP(A33,'Price List'!A:G,7,0))," ",IF(VLOOKUP(A33,'Price List'!A:G,7,0)=0," ",VLOOKUP(A33,'Price List'!A:G,7,0)))</f>
        <v xml:space="preserve"> </v>
      </c>
      <c r="C33" s="215" t="str">
        <f>IF(ISERROR(VLOOKUP(A33,'Price List'!A:G,3,0))," ",IF(VLOOKUP(A33,'Price List'!A:G,3,0)=0," ",VLOOKUP(A33,'Price List'!A:G,3,0)))</f>
        <v xml:space="preserve"> </v>
      </c>
      <c r="D33" s="327" t="str">
        <f>IF(ISERROR(VLOOKUP(A33,'Price List'!A:G,5,0))," ",IF(VLOOKUP(A33,'Price List'!A:G,5,0)=0," ",VLOOKUP(A33,'Price List'!A:G,5,0)))</f>
        <v xml:space="preserve"> </v>
      </c>
      <c r="E33" s="328"/>
      <c r="F33" s="328"/>
      <c r="G33" s="329"/>
      <c r="H33" s="249" t="str">
        <f>IF(ISERROR(VLOOKUP(A33,'Price List'!A:H,6,0)),"",IF(VLOOKUP(A33,'Price List'!A:H,6,0)=0,"$                  0",VLOOKUP(A33,'Price List'!A:H,8,0)))</f>
        <v/>
      </c>
      <c r="I33" s="233" t="str">
        <f t="shared" si="0"/>
        <v/>
      </c>
      <c r="N33" s="217"/>
    </row>
    <row r="34" spans="1:14" s="216" customFormat="1" ht="15.75" customHeight="1" x14ac:dyDescent="0.25">
      <c r="A34" s="213">
        <v>17</v>
      </c>
      <c r="B34" s="214" t="str">
        <f>IF(ISERROR(VLOOKUP(A34,'Price List'!A:G,7,0))," ",IF(VLOOKUP(A34,'Price List'!A:G,7,0)=0," ",VLOOKUP(A34,'Price List'!A:G,7,0)))</f>
        <v xml:space="preserve"> </v>
      </c>
      <c r="C34" s="215" t="str">
        <f>IF(ISERROR(VLOOKUP(A34,'Price List'!A:G,3,0))," ",IF(VLOOKUP(A34,'Price List'!A:G,3,0)=0," ",VLOOKUP(A34,'Price List'!A:G,3,0)))</f>
        <v xml:space="preserve"> </v>
      </c>
      <c r="D34" s="327" t="str">
        <f>IF(ISERROR(VLOOKUP(A34,'Price List'!A:G,5,0))," ",IF(VLOOKUP(A34,'Price List'!A:G,5,0)=0," ",VLOOKUP(A34,'Price List'!A:G,5,0)))</f>
        <v xml:space="preserve"> </v>
      </c>
      <c r="E34" s="328"/>
      <c r="F34" s="328"/>
      <c r="G34" s="329"/>
      <c r="H34" s="249" t="str">
        <f>IF(ISERROR(VLOOKUP(A34,'Price List'!A:H,6,0)),"",IF(VLOOKUP(A34,'Price List'!A:H,6,0)=0,"$                  0",VLOOKUP(A34,'Price List'!A:H,8,0)))</f>
        <v/>
      </c>
      <c r="I34" s="233" t="str">
        <f t="shared" si="0"/>
        <v/>
      </c>
      <c r="N34" s="217"/>
    </row>
    <row r="35" spans="1:14" s="216" customFormat="1" ht="15.75" customHeight="1" x14ac:dyDescent="0.25">
      <c r="A35" s="213">
        <v>18</v>
      </c>
      <c r="B35" s="214" t="str">
        <f>IF(ISERROR(VLOOKUP(A35,'Price List'!A:G,7,0))," ",IF(VLOOKUP(A35,'Price List'!A:G,7,0)=0," ",VLOOKUP(A35,'Price List'!A:G,7,0)))</f>
        <v xml:space="preserve"> </v>
      </c>
      <c r="C35" s="215" t="str">
        <f>IF(ISERROR(VLOOKUP(A35,'Price List'!A:G,3,0))," ",IF(VLOOKUP(A35,'Price List'!A:G,3,0)=0," ",VLOOKUP(A35,'Price List'!A:G,3,0)))</f>
        <v xml:space="preserve"> </v>
      </c>
      <c r="D35" s="327" t="str">
        <f>IF(ISERROR(VLOOKUP(A35,'Price List'!A:G,5,0))," ",IF(VLOOKUP(A35,'Price List'!A:G,5,0)=0," ",VLOOKUP(A35,'Price List'!A:G,5,0)))</f>
        <v xml:space="preserve"> </v>
      </c>
      <c r="E35" s="328"/>
      <c r="F35" s="328"/>
      <c r="G35" s="329"/>
      <c r="H35" s="249" t="str">
        <f>IF(ISERROR(VLOOKUP(A35,'Price List'!A:H,6,0)),"",IF(VLOOKUP(A35,'Price List'!A:H,6,0)=0,"$                  0",VLOOKUP(A35,'Price List'!A:H,8,0)))</f>
        <v/>
      </c>
      <c r="I35" s="233" t="str">
        <f t="shared" si="0"/>
        <v/>
      </c>
      <c r="N35" s="217"/>
    </row>
    <row r="36" spans="1:14" s="216" customFormat="1" ht="15.75" customHeight="1" x14ac:dyDescent="0.25">
      <c r="A36" s="213">
        <v>19</v>
      </c>
      <c r="B36" s="214" t="str">
        <f>IF(ISERROR(VLOOKUP(A36,'Price List'!A:G,7,0))," ",IF(VLOOKUP(A36,'Price List'!A:G,7,0)=0," ",VLOOKUP(A36,'Price List'!A:G,7,0)))</f>
        <v xml:space="preserve"> </v>
      </c>
      <c r="C36" s="215" t="str">
        <f>IF(ISERROR(VLOOKUP(A36,'Price List'!A:G,3,0))," ",IF(VLOOKUP(A36,'Price List'!A:G,3,0)=0," ",VLOOKUP(A36,'Price List'!A:G,3,0)))</f>
        <v xml:space="preserve"> </v>
      </c>
      <c r="D36" s="327" t="str">
        <f>IF(ISERROR(VLOOKUP(A36,'Price List'!A:G,5,0))," ",IF(VLOOKUP(A36,'Price List'!A:G,5,0)=0," ",VLOOKUP(A36,'Price List'!A:G,5,0)))</f>
        <v xml:space="preserve"> </v>
      </c>
      <c r="E36" s="328"/>
      <c r="F36" s="328"/>
      <c r="G36" s="329"/>
      <c r="H36" s="249" t="str">
        <f>IF(ISERROR(VLOOKUP(A36,'Price List'!A:H,6,0)),"",IF(VLOOKUP(A36,'Price List'!A:H,6,0)=0,"$                  0",VLOOKUP(A36,'Price List'!A:H,8,0)))</f>
        <v/>
      </c>
      <c r="I36" s="233" t="str">
        <f t="shared" si="0"/>
        <v/>
      </c>
      <c r="N36" s="217"/>
    </row>
    <row r="37" spans="1:14" s="216" customFormat="1" ht="15.75" customHeight="1" x14ac:dyDescent="0.25">
      <c r="A37" s="213">
        <v>20</v>
      </c>
      <c r="B37" s="214" t="str">
        <f>IF(ISERROR(VLOOKUP(A37,'Price List'!A:G,7,0))," ",IF(VLOOKUP(A37,'Price List'!A:G,7,0)=0," ",VLOOKUP(A37,'Price List'!A:G,7,0)))</f>
        <v xml:space="preserve"> </v>
      </c>
      <c r="C37" s="215" t="str">
        <f>IF(ISERROR(VLOOKUP(A37,'Price List'!A:G,3,0))," ",IF(VLOOKUP(A37,'Price List'!A:G,3,0)=0," ",VLOOKUP(A37,'Price List'!A:G,3,0)))</f>
        <v xml:space="preserve"> </v>
      </c>
      <c r="D37" s="327" t="str">
        <f>IF(ISERROR(VLOOKUP(A37,'Price List'!A:G,5,0))," ",IF(VLOOKUP(A37,'Price List'!A:G,5,0)=0," ",VLOOKUP(A37,'Price List'!A:G,5,0)))</f>
        <v xml:space="preserve"> </v>
      </c>
      <c r="E37" s="328"/>
      <c r="F37" s="328"/>
      <c r="G37" s="329"/>
      <c r="H37" s="249" t="str">
        <f>IF(ISERROR(VLOOKUP(A37,'Price List'!A:H,6,0)),"",IF(VLOOKUP(A37,'Price List'!A:H,6,0)=0,"$                  0",VLOOKUP(A37,'Price List'!A:H,8,0)))</f>
        <v/>
      </c>
      <c r="I37" s="233" t="str">
        <f t="shared" si="0"/>
        <v/>
      </c>
      <c r="N37" s="217"/>
    </row>
    <row r="38" spans="1:14" s="216" customFormat="1" ht="15.75" customHeight="1" x14ac:dyDescent="0.25">
      <c r="A38" s="213">
        <v>21</v>
      </c>
      <c r="B38" s="214" t="str">
        <f>IF(ISERROR(VLOOKUP(A38,'Price List'!A:G,7,0))," ",IF(VLOOKUP(A38,'Price List'!A:G,7,0)=0," ",VLOOKUP(A38,'Price List'!A:G,7,0)))</f>
        <v xml:space="preserve"> </v>
      </c>
      <c r="C38" s="215" t="str">
        <f>IF(ISERROR(VLOOKUP(A38,'Price List'!A:G,3,0))," ",IF(VLOOKUP(A38,'Price List'!A:G,3,0)=0," ",VLOOKUP(A38,'Price List'!A:G,3,0)))</f>
        <v xml:space="preserve"> </v>
      </c>
      <c r="D38" s="327" t="str">
        <f>IF(ISERROR(VLOOKUP(A38,'Price List'!A:G,5,0))," ",IF(VLOOKUP(A38,'Price List'!A:G,5,0)=0," ",VLOOKUP(A38,'Price List'!A:G,5,0)))</f>
        <v xml:space="preserve"> </v>
      </c>
      <c r="E38" s="328"/>
      <c r="F38" s="328"/>
      <c r="G38" s="329"/>
      <c r="H38" s="249" t="str">
        <f>IF(ISERROR(VLOOKUP(A38,'Price List'!A:H,6,0)),"",IF(VLOOKUP(A38,'Price List'!A:H,6,0)=0,"$                  0",VLOOKUP(A38,'Price List'!A:H,8,0)))</f>
        <v/>
      </c>
      <c r="I38" s="233" t="str">
        <f t="shared" si="0"/>
        <v/>
      </c>
      <c r="N38" s="217"/>
    </row>
    <row r="39" spans="1:14" s="216" customFormat="1" ht="15.75" customHeight="1" x14ac:dyDescent="0.25">
      <c r="A39" s="213">
        <v>22</v>
      </c>
      <c r="B39" s="214" t="str">
        <f>IF(ISERROR(VLOOKUP(A39,'Price List'!A:G,7,0))," ",IF(VLOOKUP(A39,'Price List'!A:G,7,0)=0," ",VLOOKUP(A39,'Price List'!A:G,7,0)))</f>
        <v xml:space="preserve"> </v>
      </c>
      <c r="C39" s="215" t="str">
        <f>IF(ISERROR(VLOOKUP(A39,'Price List'!A:G,3,0))," ",IF(VLOOKUP(A39,'Price List'!A:G,3,0)=0," ",VLOOKUP(A39,'Price List'!A:G,3,0)))</f>
        <v xml:space="preserve"> </v>
      </c>
      <c r="D39" s="327" t="str">
        <f>IF(ISERROR(VLOOKUP(A39,'Price List'!A:G,5,0))," ",IF(VLOOKUP(A39,'Price List'!A:G,5,0)=0," ",VLOOKUP(A39,'Price List'!A:G,5,0)))</f>
        <v xml:space="preserve"> </v>
      </c>
      <c r="E39" s="328"/>
      <c r="F39" s="328"/>
      <c r="G39" s="329"/>
      <c r="H39" s="249" t="str">
        <f>IF(ISERROR(VLOOKUP(A39,'Price List'!A:H,6,0)),"",IF(VLOOKUP(A39,'Price List'!A:H,6,0)=0,"$                  0",VLOOKUP(A39,'Price List'!A:H,8,0)))</f>
        <v/>
      </c>
      <c r="I39" s="233" t="str">
        <f t="shared" si="0"/>
        <v/>
      </c>
      <c r="N39" s="217"/>
    </row>
    <row r="40" spans="1:14" s="216" customFormat="1" ht="15.75" customHeight="1" x14ac:dyDescent="0.25">
      <c r="A40" s="213">
        <v>23</v>
      </c>
      <c r="B40" s="214" t="str">
        <f>IF(ISERROR(VLOOKUP(A40,'Price List'!A:G,7,0))," ",IF(VLOOKUP(A40,'Price List'!A:G,7,0)=0," ",VLOOKUP(A40,'Price List'!A:G,7,0)))</f>
        <v xml:space="preserve"> </v>
      </c>
      <c r="C40" s="215" t="str">
        <f>IF(ISERROR(VLOOKUP(A40,'Price List'!A:G,3,0))," ",IF(VLOOKUP(A40,'Price List'!A:G,3,0)=0," ",VLOOKUP(A40,'Price List'!A:G,3,0)))</f>
        <v xml:space="preserve"> </v>
      </c>
      <c r="D40" s="327" t="str">
        <f>IF(ISERROR(VLOOKUP(A40,'Price List'!A:G,5,0))," ",IF(VLOOKUP(A40,'Price List'!A:G,5,0)=0," ",VLOOKUP(A40,'Price List'!A:G,5,0)))</f>
        <v xml:space="preserve"> </v>
      </c>
      <c r="E40" s="328"/>
      <c r="F40" s="328"/>
      <c r="G40" s="329"/>
      <c r="H40" s="249" t="str">
        <f>IF(ISERROR(VLOOKUP(A40,'Price List'!A:H,6,0)),"",IF(VLOOKUP(A40,'Price List'!A:H,6,0)=0,"$                  0",VLOOKUP(A40,'Price List'!A:H,8,0)))</f>
        <v/>
      </c>
      <c r="I40" s="233" t="str">
        <f t="shared" si="0"/>
        <v/>
      </c>
      <c r="N40" s="217"/>
    </row>
    <row r="41" spans="1:14" s="216" customFormat="1" ht="15.75" customHeight="1" x14ac:dyDescent="0.25">
      <c r="A41" s="213">
        <v>24</v>
      </c>
      <c r="B41" s="214" t="str">
        <f>IF(ISERROR(VLOOKUP(A41,'Price List'!A:G,7,0))," ",IF(VLOOKUP(A41,'Price List'!A:G,7,0)=0," ",VLOOKUP(A41,'Price List'!A:G,7,0)))</f>
        <v xml:space="preserve"> </v>
      </c>
      <c r="C41" s="215" t="str">
        <f>IF(ISERROR(VLOOKUP(A41,'Price List'!A:G,3,0))," ",IF(VLOOKUP(A41,'Price List'!A:G,3,0)=0," ",VLOOKUP(A41,'Price List'!A:G,3,0)))</f>
        <v xml:space="preserve"> </v>
      </c>
      <c r="D41" s="327" t="str">
        <f>IF(ISERROR(VLOOKUP(A41,'Price List'!A:G,5,0))," ",IF(VLOOKUP(A41,'Price List'!A:G,5,0)=0," ",VLOOKUP(A41,'Price List'!A:G,5,0)))</f>
        <v xml:space="preserve"> </v>
      </c>
      <c r="E41" s="328"/>
      <c r="F41" s="328"/>
      <c r="G41" s="329"/>
      <c r="H41" s="249" t="str">
        <f>IF(ISERROR(VLOOKUP(A41,'Price List'!A:H,6,0)),"",IF(VLOOKUP(A41,'Price List'!A:H,6,0)=0,"$                  0",VLOOKUP(A41,'Price List'!A:H,8,0)))</f>
        <v/>
      </c>
      <c r="I41" s="233" t="str">
        <f t="shared" si="0"/>
        <v/>
      </c>
      <c r="N41" s="217"/>
    </row>
    <row r="42" spans="1:14" s="216" customFormat="1" ht="15.75" customHeight="1" x14ac:dyDescent="0.25">
      <c r="A42" s="213">
        <v>25</v>
      </c>
      <c r="B42" s="214" t="str">
        <f>IF(ISERROR(VLOOKUP(A42,'Price List'!A:G,7,0))," ",IF(VLOOKUP(A42,'Price List'!A:G,7,0)=0," ",VLOOKUP(A42,'Price List'!A:G,7,0)))</f>
        <v xml:space="preserve"> </v>
      </c>
      <c r="C42" s="215" t="str">
        <f>IF(ISERROR(VLOOKUP(A42,'Price List'!A:G,3,0))," ",IF(VLOOKUP(A42,'Price List'!A:G,3,0)=0," ",VLOOKUP(A42,'Price List'!A:G,3,0)))</f>
        <v xml:space="preserve"> </v>
      </c>
      <c r="D42" s="327" t="str">
        <f>IF(ISERROR(VLOOKUP(A42,'Price List'!A:G,5,0))," ",IF(VLOOKUP(A42,'Price List'!A:G,5,0)=0," ",VLOOKUP(A42,'Price List'!A:G,5,0)))</f>
        <v xml:space="preserve"> </v>
      </c>
      <c r="E42" s="328"/>
      <c r="F42" s="328"/>
      <c r="G42" s="329"/>
      <c r="H42" s="249" t="str">
        <f>IF(ISERROR(VLOOKUP(A42,'Price List'!A:H,6,0)),"",IF(VLOOKUP(A42,'Price List'!A:H,6,0)=0,"$                  0",VLOOKUP(A42,'Price List'!A:H,8,0)))</f>
        <v/>
      </c>
      <c r="I42" s="233" t="str">
        <f t="shared" si="0"/>
        <v/>
      </c>
      <c r="N42" s="217"/>
    </row>
    <row r="43" spans="1:14" s="216" customFormat="1" ht="15.75" customHeight="1" x14ac:dyDescent="0.25">
      <c r="A43" s="213">
        <v>26</v>
      </c>
      <c r="B43" s="214" t="str">
        <f>IF(ISERROR(VLOOKUP(A43,'Price List'!A:G,7,0))," ",IF(VLOOKUP(A43,'Price List'!A:G,7,0)=0," ",VLOOKUP(A43,'Price List'!A:G,7,0)))</f>
        <v xml:space="preserve"> </v>
      </c>
      <c r="C43" s="215" t="str">
        <f>IF(ISERROR(VLOOKUP(A43,'Price List'!A:G,3,0))," ",IF(VLOOKUP(A43,'Price List'!A:G,3,0)=0," ",VLOOKUP(A43,'Price List'!A:G,3,0)))</f>
        <v xml:space="preserve"> </v>
      </c>
      <c r="D43" s="327" t="str">
        <f>IF(ISERROR(VLOOKUP(A43,'Price List'!A:G,5,0))," ",IF(VLOOKUP(A43,'Price List'!A:G,5,0)=0," ",VLOOKUP(A43,'Price List'!A:G,5,0)))</f>
        <v xml:space="preserve"> </v>
      </c>
      <c r="E43" s="328"/>
      <c r="F43" s="328"/>
      <c r="G43" s="329"/>
      <c r="H43" s="249" t="str">
        <f>IF(ISERROR(VLOOKUP(A43,'Price List'!A:H,6,0)),"",IF(VLOOKUP(A43,'Price List'!A:H,6,0)=0,"$                  0",VLOOKUP(A43,'Price List'!A:H,8,0)))</f>
        <v/>
      </c>
      <c r="I43" s="233" t="str">
        <f t="shared" si="0"/>
        <v/>
      </c>
      <c r="N43" s="217"/>
    </row>
    <row r="44" spans="1:14" s="216" customFormat="1" ht="14.4" x14ac:dyDescent="0.25">
      <c r="A44" s="213">
        <v>27</v>
      </c>
      <c r="B44" s="214" t="str">
        <f>IF(ISERROR(VLOOKUP(A44,'Price List'!A:G,7,0))," ",IF(VLOOKUP(A44,'Price List'!A:G,7,0)=0," ",VLOOKUP(A44,'Price List'!A:G,7,0)))</f>
        <v xml:space="preserve"> </v>
      </c>
      <c r="C44" s="215" t="str">
        <f>IF(ISERROR(VLOOKUP(A44,'Price List'!A:G,3,0))," ",IF(VLOOKUP(A44,'Price List'!A:G,3,0)=0," ",VLOOKUP(A44,'Price List'!A:G,3,0)))</f>
        <v xml:space="preserve"> </v>
      </c>
      <c r="D44" s="327" t="str">
        <f>IF(ISERROR(VLOOKUP(A44,'Price List'!A:G,5,0))," ",IF(VLOOKUP(A44,'Price List'!A:G,5,0)=0," ",VLOOKUP(A44,'Price List'!A:G,5,0)))</f>
        <v xml:space="preserve"> </v>
      </c>
      <c r="E44" s="328"/>
      <c r="F44" s="328"/>
      <c r="G44" s="329"/>
      <c r="H44" s="249" t="str">
        <f>IF(ISERROR(VLOOKUP(A44,'Price List'!A:H,6,0)),"",IF(VLOOKUP(A44,'Price List'!A:H,6,0)=0,"$                  0",VLOOKUP(A44,'Price List'!A:H,8,0)))</f>
        <v/>
      </c>
      <c r="I44" s="233" t="str">
        <f t="shared" si="0"/>
        <v/>
      </c>
      <c r="N44" s="217"/>
    </row>
    <row r="45" spans="1:14" s="216" customFormat="1" ht="15.75" customHeight="1" x14ac:dyDescent="0.25">
      <c r="A45" s="213">
        <v>28</v>
      </c>
      <c r="B45" s="214" t="str">
        <f>IF(ISERROR(VLOOKUP(A45,'Price List'!A:G,7,0))," ",IF(VLOOKUP(A45,'Price List'!A:G,7,0)=0," ",VLOOKUP(A45,'Price List'!A:G,7,0)))</f>
        <v xml:space="preserve"> </v>
      </c>
      <c r="C45" s="215" t="str">
        <f>IF(ISERROR(VLOOKUP(A45,'Price List'!A:G,3,0))," ",IF(VLOOKUP(A45,'Price List'!A:G,3,0)=0," ",VLOOKUP(A45,'Price List'!A:G,3,0)))</f>
        <v xml:space="preserve"> </v>
      </c>
      <c r="D45" s="327" t="str">
        <f>IF(ISERROR(VLOOKUP(A45,'Price List'!A:G,5,0))," ",IF(VLOOKUP(A45,'Price List'!A:G,5,0)=0," ",VLOOKUP(A45,'Price List'!A:G,5,0)))</f>
        <v xml:space="preserve"> </v>
      </c>
      <c r="E45" s="328"/>
      <c r="F45" s="328"/>
      <c r="G45" s="329"/>
      <c r="H45" s="249" t="str">
        <f>IF(ISERROR(VLOOKUP(A45,'Price List'!A:H,6,0)),"",IF(VLOOKUP(A45,'Price List'!A:H,6,0)=0,"$                  0",VLOOKUP(A45,'Price List'!A:H,8,0)))</f>
        <v/>
      </c>
      <c r="I45" s="233" t="str">
        <f t="shared" si="0"/>
        <v/>
      </c>
      <c r="N45" s="217"/>
    </row>
    <row r="46" spans="1:14" s="216" customFormat="1" ht="15.75" customHeight="1" x14ac:dyDescent="0.25">
      <c r="A46" s="213">
        <v>29</v>
      </c>
      <c r="B46" s="214" t="str">
        <f>IF(ISERROR(VLOOKUP(A46,'Price List'!A:G,7,0))," ",IF(VLOOKUP(A46,'Price List'!A:G,7,0)=0," ",VLOOKUP(A46,'Price List'!A:G,7,0)))</f>
        <v xml:space="preserve"> </v>
      </c>
      <c r="C46" s="215" t="str">
        <f>IF(ISERROR(VLOOKUP(A46,'Price List'!A:G,3,0))," ",IF(VLOOKUP(A46,'Price List'!A:G,3,0)=0," ",VLOOKUP(A46,'Price List'!A:G,3,0)))</f>
        <v xml:space="preserve"> </v>
      </c>
      <c r="D46" s="327" t="str">
        <f>IF(ISERROR(VLOOKUP(A46,'Price List'!A:G,5,0))," ",IF(VLOOKUP(A46,'Price List'!A:G,5,0)=0," ",VLOOKUP(A46,'Price List'!A:G,5,0)))</f>
        <v xml:space="preserve"> </v>
      </c>
      <c r="E46" s="328"/>
      <c r="F46" s="328"/>
      <c r="G46" s="329"/>
      <c r="H46" s="249" t="str">
        <f>IF(ISERROR(VLOOKUP(A46,'Price List'!A:H,6,0)),"",IF(VLOOKUP(A46,'Price List'!A:H,6,0)=0,"$                  0",VLOOKUP(A46,'Price List'!A:H,8,0)))</f>
        <v/>
      </c>
      <c r="I46" s="233" t="str">
        <f t="shared" si="0"/>
        <v/>
      </c>
      <c r="N46" s="217"/>
    </row>
    <row r="47" spans="1:14" s="216" customFormat="1" ht="15.75" customHeight="1" x14ac:dyDescent="0.25">
      <c r="A47" s="213">
        <v>30</v>
      </c>
      <c r="B47" s="214" t="str">
        <f>IF(ISERROR(VLOOKUP(A47,'Price List'!A:G,7,0))," ",IF(VLOOKUP(A47,'Price List'!A:G,7,0)=0," ",VLOOKUP(A47,'Price List'!A:G,7,0)))</f>
        <v xml:space="preserve"> </v>
      </c>
      <c r="C47" s="215" t="str">
        <f>IF(ISERROR(VLOOKUP(A47,'Price List'!A:G,3,0))," ",IF(VLOOKUP(A47,'Price List'!A:G,3,0)=0," ",VLOOKUP(A47,'Price List'!A:G,3,0)))</f>
        <v xml:space="preserve"> </v>
      </c>
      <c r="D47" s="327" t="str">
        <f>IF(ISERROR(VLOOKUP(A47,'Price List'!A:G,5,0))," ",IF(VLOOKUP(A47,'Price List'!A:G,5,0)=0," ",VLOOKUP(A47,'Price List'!A:G,5,0)))</f>
        <v xml:space="preserve"> </v>
      </c>
      <c r="E47" s="328"/>
      <c r="F47" s="328"/>
      <c r="G47" s="329"/>
      <c r="H47" s="249" t="str">
        <f>IF(ISERROR(VLOOKUP(A47,'Price List'!A:H,6,0)),"",IF(VLOOKUP(A47,'Price List'!A:H,6,0)=0,"$                  0",VLOOKUP(A47,'Price List'!A:H,8,0)))</f>
        <v/>
      </c>
      <c r="I47" s="233" t="str">
        <f t="shared" si="0"/>
        <v/>
      </c>
      <c r="N47" s="217"/>
    </row>
    <row r="48" spans="1:14" s="216" customFormat="1" ht="15.75" customHeight="1" x14ac:dyDescent="0.25">
      <c r="A48" s="213">
        <v>31</v>
      </c>
      <c r="B48" s="214" t="str">
        <f>IF(ISERROR(VLOOKUP(A48,'Price List'!A:G,7,0))," ",IF(VLOOKUP(A48,'Price List'!A:G,7,0)=0," ",VLOOKUP(A48,'Price List'!A:G,7,0)))</f>
        <v xml:space="preserve"> </v>
      </c>
      <c r="C48" s="215" t="str">
        <f>IF(ISERROR(VLOOKUP(A48,'Price List'!A:G,3,0))," ",IF(VLOOKUP(A48,'Price List'!A:G,3,0)=0," ",VLOOKUP(A48,'Price List'!A:G,3,0)))</f>
        <v xml:space="preserve"> </v>
      </c>
      <c r="D48" s="327" t="str">
        <f>IF(ISERROR(VLOOKUP(A48,'Price List'!A:G,5,0))," ",IF(VLOOKUP(A48,'Price List'!A:G,5,0)=0," ",VLOOKUP(A48,'Price List'!A:G,5,0)))</f>
        <v xml:space="preserve"> </v>
      </c>
      <c r="E48" s="328"/>
      <c r="F48" s="328"/>
      <c r="G48" s="329"/>
      <c r="H48" s="249" t="str">
        <f>IF(ISERROR(VLOOKUP(A48,'Price List'!A:H,6,0)),"",IF(VLOOKUP(A48,'Price List'!A:H,6,0)=0,"$                  0",VLOOKUP(A48,'Price List'!A:H,8,0)))</f>
        <v/>
      </c>
      <c r="I48" s="233" t="str">
        <f t="shared" si="0"/>
        <v/>
      </c>
      <c r="N48" s="217"/>
    </row>
    <row r="49" spans="1:14" s="216" customFormat="1" ht="15.75" customHeight="1" x14ac:dyDescent="0.25">
      <c r="A49" s="213">
        <v>32</v>
      </c>
      <c r="B49" s="214" t="str">
        <f>IF(ISERROR(VLOOKUP(A49,'Price List'!A:G,7,0))," ",IF(VLOOKUP(A49,'Price List'!A:G,7,0)=0," ",VLOOKUP(A49,'Price List'!A:G,7,0)))</f>
        <v xml:space="preserve"> </v>
      </c>
      <c r="C49" s="215" t="str">
        <f>IF(ISERROR(VLOOKUP(A49,'Price List'!A:G,3,0))," ",IF(VLOOKUP(A49,'Price List'!A:G,3,0)=0," ",VLOOKUP(A49,'Price List'!A:G,3,0)))</f>
        <v xml:space="preserve"> </v>
      </c>
      <c r="D49" s="327" t="str">
        <f>IF(ISERROR(VLOOKUP(A49,'Price List'!A:G,5,0))," ",IF(VLOOKUP(A49,'Price List'!A:G,5,0)=0," ",VLOOKUP(A49,'Price List'!A:G,5,0)))</f>
        <v xml:space="preserve"> </v>
      </c>
      <c r="E49" s="328"/>
      <c r="F49" s="328"/>
      <c r="G49" s="329"/>
      <c r="H49" s="249" t="str">
        <f>IF(ISERROR(VLOOKUP(A49,'Price List'!A:H,6,0)),"",IF(VLOOKUP(A49,'Price List'!A:H,6,0)=0,"$                  0",VLOOKUP(A49,'Price List'!A:H,8,0)))</f>
        <v/>
      </c>
      <c r="I49" s="233" t="str">
        <f t="shared" si="0"/>
        <v/>
      </c>
      <c r="N49" s="217"/>
    </row>
    <row r="50" spans="1:14" s="216" customFormat="1" ht="15.75" customHeight="1" x14ac:dyDescent="0.25">
      <c r="A50" s="213">
        <v>33</v>
      </c>
      <c r="B50" s="214" t="str">
        <f>IF(ISERROR(VLOOKUP(A50,'Price List'!A:G,7,0))," ",IF(VLOOKUP(A50,'Price List'!A:G,7,0)=0," ",VLOOKUP(A50,'Price List'!A:G,7,0)))</f>
        <v xml:space="preserve"> </v>
      </c>
      <c r="C50" s="215" t="str">
        <f>IF(ISERROR(VLOOKUP(A50,'Price List'!A:G,3,0))," ",IF(VLOOKUP(A50,'Price List'!A:G,3,0)=0," ",VLOOKUP(A50,'Price List'!A:G,3,0)))</f>
        <v xml:space="preserve"> </v>
      </c>
      <c r="D50" s="327" t="str">
        <f>IF(ISERROR(VLOOKUP(A50,'Price List'!A:G,5,0))," ",IF(VLOOKUP(A50,'Price List'!A:G,5,0)=0," ",VLOOKUP(A50,'Price List'!A:G,5,0)))</f>
        <v xml:space="preserve"> </v>
      </c>
      <c r="E50" s="328"/>
      <c r="F50" s="328"/>
      <c r="G50" s="329"/>
      <c r="H50" s="249" t="str">
        <f>IF(ISERROR(VLOOKUP(A50,'Price List'!A:H,6,0)),"",IF(VLOOKUP(A50,'Price List'!A:H,6,0)=0,"$                  0",VLOOKUP(A50,'Price List'!A:H,8,0)))</f>
        <v/>
      </c>
      <c r="I50" s="233" t="str">
        <f t="shared" si="0"/>
        <v/>
      </c>
      <c r="N50" s="217"/>
    </row>
    <row r="51" spans="1:14" s="216" customFormat="1" ht="15.75" customHeight="1" x14ac:dyDescent="0.25">
      <c r="A51" s="213">
        <v>34</v>
      </c>
      <c r="B51" s="214" t="str">
        <f>IF(ISERROR(VLOOKUP(A51,'Price List'!A:G,7,0))," ",IF(VLOOKUP(A51,'Price List'!A:G,7,0)=0," ",VLOOKUP(A51,'Price List'!A:G,7,0)))</f>
        <v xml:space="preserve"> </v>
      </c>
      <c r="C51" s="215" t="str">
        <f>IF(ISERROR(VLOOKUP(A51,'Price List'!A:G,3,0))," ",IF(VLOOKUP(A51,'Price List'!A:G,3,0)=0," ",VLOOKUP(A51,'Price List'!A:G,3,0)))</f>
        <v xml:space="preserve"> </v>
      </c>
      <c r="D51" s="327" t="str">
        <f>IF(ISERROR(VLOOKUP(A51,'Price List'!A:G,5,0))," ",IF(VLOOKUP(A51,'Price List'!A:G,5,0)=0," ",VLOOKUP(A51,'Price List'!A:G,5,0)))</f>
        <v xml:space="preserve"> </v>
      </c>
      <c r="E51" s="328"/>
      <c r="F51" s="328"/>
      <c r="G51" s="329"/>
      <c r="H51" s="249" t="str">
        <f>IF(ISERROR(VLOOKUP(A51,'Price List'!A:H,6,0)),"",IF(VLOOKUP(A51,'Price List'!A:H,6,0)=0,"$                  0",VLOOKUP(A51,'Price List'!A:H,8,0)))</f>
        <v/>
      </c>
      <c r="I51" s="233" t="str">
        <f t="shared" si="0"/>
        <v/>
      </c>
      <c r="N51" s="217"/>
    </row>
    <row r="52" spans="1:14" s="216" customFormat="1" ht="15.75" customHeight="1" x14ac:dyDescent="0.25">
      <c r="A52" s="213">
        <v>35</v>
      </c>
      <c r="B52" s="214" t="str">
        <f>IF(ISERROR(VLOOKUP(A52,'Price List'!A:G,7,0))," ",IF(VLOOKUP(A52,'Price List'!A:G,7,0)=0," ",VLOOKUP(A52,'Price List'!A:G,7,0)))</f>
        <v xml:space="preserve"> </v>
      </c>
      <c r="C52" s="215" t="str">
        <f>IF(ISERROR(VLOOKUP(A52,'Price List'!A:G,3,0))," ",IF(VLOOKUP(A52,'Price List'!A:G,3,0)=0," ",VLOOKUP(A52,'Price List'!A:G,3,0)))</f>
        <v xml:space="preserve"> </v>
      </c>
      <c r="D52" s="327" t="str">
        <f>IF(ISERROR(VLOOKUP(A52,'Price List'!A:G,5,0))," ",IF(VLOOKUP(A52,'Price List'!A:G,5,0)=0," ",VLOOKUP(A52,'Price List'!A:G,5,0)))</f>
        <v xml:space="preserve"> </v>
      </c>
      <c r="E52" s="328"/>
      <c r="F52" s="328"/>
      <c r="G52" s="329"/>
      <c r="H52" s="249" t="str">
        <f>IF(ISERROR(VLOOKUP(A52,'Price List'!A:H,6,0)),"",IF(VLOOKUP(A52,'Price List'!A:H,6,0)=0,"$                  0",VLOOKUP(A52,'Price List'!A:H,8,0)))</f>
        <v/>
      </c>
      <c r="I52" s="233" t="str">
        <f t="shared" si="0"/>
        <v/>
      </c>
      <c r="N52" s="217"/>
    </row>
    <row r="53" spans="1:14" s="216" customFormat="1" ht="15.75" customHeight="1" x14ac:dyDescent="0.25">
      <c r="A53" s="213">
        <v>36</v>
      </c>
      <c r="B53" s="214" t="str">
        <f>IF(ISERROR(VLOOKUP(A53,'Price List'!A:G,7,0))," ",IF(VLOOKUP(A53,'Price List'!A:G,7,0)=0," ",VLOOKUP(A53,'Price List'!A:G,7,0)))</f>
        <v xml:space="preserve"> </v>
      </c>
      <c r="C53" s="215" t="str">
        <f>IF(ISERROR(VLOOKUP(A53,'Price List'!A:G,3,0))," ",IF(VLOOKUP(A53,'Price List'!A:G,3,0)=0," ",VLOOKUP(A53,'Price List'!A:G,3,0)))</f>
        <v xml:space="preserve"> </v>
      </c>
      <c r="D53" s="327" t="str">
        <f>IF(ISERROR(VLOOKUP(A53,'Price List'!A:G,5,0))," ",IF(VLOOKUP(A53,'Price List'!A:G,5,0)=0," ",VLOOKUP(A53,'Price List'!A:G,5,0)))</f>
        <v xml:space="preserve"> </v>
      </c>
      <c r="E53" s="328"/>
      <c r="F53" s="328"/>
      <c r="G53" s="329"/>
      <c r="H53" s="249" t="str">
        <f>IF(ISERROR(VLOOKUP(A53,'Price List'!A:H,6,0)),"",IF(VLOOKUP(A53,'Price List'!A:H,6,0)=0,"$                  0",VLOOKUP(A53,'Price List'!A:H,8,0)))</f>
        <v/>
      </c>
      <c r="I53" s="233" t="str">
        <f t="shared" si="0"/>
        <v/>
      </c>
      <c r="N53" s="217"/>
    </row>
    <row r="54" spans="1:14" s="216" customFormat="1" ht="14.4" x14ac:dyDescent="0.25">
      <c r="A54" s="213">
        <v>37</v>
      </c>
      <c r="B54" s="214" t="str">
        <f>IF(ISERROR(VLOOKUP(A54,'Price List'!A:G,7,0))," ",IF(VLOOKUP(A54,'Price List'!A:G,7,0)=0," ",VLOOKUP(A54,'Price List'!A:G,7,0)))</f>
        <v xml:space="preserve"> </v>
      </c>
      <c r="C54" s="215" t="str">
        <f>IF(ISERROR(VLOOKUP(A54,'Price List'!A:G,3,0))," ",IF(VLOOKUP(A54,'Price List'!A:G,3,0)=0," ",VLOOKUP(A54,'Price List'!A:G,3,0)))</f>
        <v xml:space="preserve"> </v>
      </c>
      <c r="D54" s="327" t="str">
        <f>IF(ISERROR(VLOOKUP(A54,'Price List'!A:G,5,0))," ",IF(VLOOKUP(A54,'Price List'!A:G,5,0)=0," ",VLOOKUP(A54,'Price List'!A:G,5,0)))</f>
        <v xml:space="preserve"> </v>
      </c>
      <c r="E54" s="328"/>
      <c r="F54" s="328"/>
      <c r="G54" s="329"/>
      <c r="H54" s="249" t="str">
        <f>IF(ISERROR(VLOOKUP(A54,'Price List'!A:H,6,0)),"",IF(VLOOKUP(A54,'Price List'!A:H,6,0)=0,"$                  0",VLOOKUP(A54,'Price List'!A:H,8,0)))</f>
        <v/>
      </c>
      <c r="I54" s="233" t="str">
        <f t="shared" si="0"/>
        <v/>
      </c>
    </row>
    <row r="55" spans="1:14" s="216" customFormat="1" ht="15.75" customHeight="1" x14ac:dyDescent="0.25">
      <c r="A55" s="213">
        <v>38</v>
      </c>
      <c r="B55" s="214" t="str">
        <f>IF(ISERROR(VLOOKUP(A55,'Price List'!A:G,7,0))," ",IF(VLOOKUP(A55,'Price List'!A:G,7,0)=0," ",VLOOKUP(A55,'Price List'!A:G,7,0)))</f>
        <v xml:space="preserve"> </v>
      </c>
      <c r="C55" s="215" t="str">
        <f>IF(ISERROR(VLOOKUP(A55,'Price List'!A:G,3,0))," ",IF(VLOOKUP(A55,'Price List'!A:G,3,0)=0," ",VLOOKUP(A55,'Price List'!A:G,3,0)))</f>
        <v xml:space="preserve"> </v>
      </c>
      <c r="D55" s="327" t="str">
        <f>IF(ISERROR(VLOOKUP(A55,'Price List'!A:G,5,0))," ",IF(VLOOKUP(A55,'Price List'!A:G,5,0)=0," ",VLOOKUP(A55,'Price List'!A:G,5,0)))</f>
        <v xml:space="preserve"> </v>
      </c>
      <c r="E55" s="328"/>
      <c r="F55" s="328"/>
      <c r="G55" s="329"/>
      <c r="H55" s="249" t="str">
        <f>IF(ISERROR(VLOOKUP(A55,'Price List'!A:H,6,0)),"",IF(VLOOKUP(A55,'Price List'!A:H,6,0)=0,"$                  0",VLOOKUP(A55,'Price List'!A:H,8,0)))</f>
        <v/>
      </c>
      <c r="I55" s="233" t="str">
        <f t="shared" si="0"/>
        <v/>
      </c>
    </row>
    <row r="56" spans="1:14" s="216" customFormat="1" ht="15.75" customHeight="1" x14ac:dyDescent="0.25">
      <c r="A56" s="213">
        <v>39</v>
      </c>
      <c r="B56" s="214" t="str">
        <f>IF(ISERROR(VLOOKUP(A56,'Price List'!A:G,7,0))," ",IF(VLOOKUP(A56,'Price List'!A:G,7,0)=0," ",VLOOKUP(A56,'Price List'!A:G,7,0)))</f>
        <v xml:space="preserve"> </v>
      </c>
      <c r="C56" s="215" t="str">
        <f>IF(ISERROR(VLOOKUP(A56,'Price List'!A:G,3,0))," ",IF(VLOOKUP(A56,'Price List'!A:G,3,0)=0," ",VLOOKUP(A56,'Price List'!A:G,3,0)))</f>
        <v xml:space="preserve"> </v>
      </c>
      <c r="D56" s="327" t="str">
        <f>IF(ISERROR(VLOOKUP(A56,'Price List'!A:G,5,0))," ",IF(VLOOKUP(A56,'Price List'!A:G,5,0)=0," ",VLOOKUP(A56,'Price List'!A:G,5,0)))</f>
        <v xml:space="preserve"> </v>
      </c>
      <c r="E56" s="328"/>
      <c r="F56" s="328"/>
      <c r="G56" s="329"/>
      <c r="H56" s="249" t="str">
        <f>IF(ISERROR(VLOOKUP(A56,'Price List'!A:H,6,0)),"",IF(VLOOKUP(A56,'Price List'!A:H,6,0)=0,"$                  0",VLOOKUP(A56,'Price List'!A:H,8,0)))</f>
        <v/>
      </c>
      <c r="I56" s="233" t="str">
        <f t="shared" si="0"/>
        <v/>
      </c>
    </row>
    <row r="57" spans="1:14" s="216" customFormat="1" ht="15.75" customHeight="1" x14ac:dyDescent="0.25">
      <c r="A57" s="213">
        <v>40</v>
      </c>
      <c r="B57" s="214" t="str">
        <f>IF(ISERROR(VLOOKUP(A57,'Price List'!A:G,7,0))," ",IF(VLOOKUP(A57,'Price List'!A:G,7,0)=0," ",VLOOKUP(A57,'Price List'!A:G,7,0)))</f>
        <v xml:space="preserve"> </v>
      </c>
      <c r="C57" s="215" t="str">
        <f>IF(ISERROR(VLOOKUP(A57,'Price List'!A:G,3,0))," ",IF(VLOOKUP(A57,'Price List'!A:G,3,0)=0," ",VLOOKUP(A57,'Price List'!A:G,3,0)))</f>
        <v xml:space="preserve"> </v>
      </c>
      <c r="D57" s="327" t="str">
        <f>IF(ISERROR(VLOOKUP(A57,'Price List'!A:G,5,0))," ",IF(VLOOKUP(A57,'Price List'!A:G,5,0)=0," ",VLOOKUP(A57,'Price List'!A:G,5,0)))</f>
        <v xml:space="preserve"> </v>
      </c>
      <c r="E57" s="328"/>
      <c r="F57" s="328"/>
      <c r="G57" s="329"/>
      <c r="H57" s="249" t="str">
        <f>IF(ISERROR(VLOOKUP(A57,'Price List'!A:H,6,0)),"",IF(VLOOKUP(A57,'Price List'!A:H,6,0)=0,"$                  0",VLOOKUP(A57,'Price List'!A:H,8,0)))</f>
        <v/>
      </c>
      <c r="I57" s="233" t="str">
        <f t="shared" si="0"/>
        <v/>
      </c>
    </row>
    <row r="58" spans="1:14" s="216" customFormat="1" ht="15.75" customHeight="1" x14ac:dyDescent="0.25">
      <c r="A58" s="213">
        <v>41</v>
      </c>
      <c r="B58" s="214" t="str">
        <f>IF(ISERROR(VLOOKUP(A58,'Price List'!A:G,7,0))," ",IF(VLOOKUP(A58,'Price List'!A:G,7,0)=0," ",VLOOKUP(A58,'Price List'!A:G,7,0)))</f>
        <v xml:space="preserve"> </v>
      </c>
      <c r="C58" s="215" t="str">
        <f>IF(ISERROR(VLOOKUP(A58,'Price List'!A:G,3,0))," ",IF(VLOOKUP(A58,'Price List'!A:G,3,0)=0," ",VLOOKUP(A58,'Price List'!A:G,3,0)))</f>
        <v xml:space="preserve"> </v>
      </c>
      <c r="D58" s="327" t="str">
        <f>IF(ISERROR(VLOOKUP(A58,'Price List'!A:G,5,0))," ",IF(VLOOKUP(A58,'Price List'!A:G,5,0)=0," ",VLOOKUP(A58,'Price List'!A:G,5,0)))</f>
        <v xml:space="preserve"> </v>
      </c>
      <c r="E58" s="328"/>
      <c r="F58" s="328"/>
      <c r="G58" s="329"/>
      <c r="H58" s="249" t="str">
        <f>IF(ISERROR(VLOOKUP(A58,'Price List'!A:H,6,0)),"",IF(VLOOKUP(A58,'Price List'!A:H,6,0)=0,"$                  0",VLOOKUP(A58,'Price List'!A:H,8,0)))</f>
        <v/>
      </c>
      <c r="I58" s="233" t="str">
        <f t="shared" si="0"/>
        <v/>
      </c>
    </row>
    <row r="59" spans="1:14" s="216" customFormat="1" ht="15.75" customHeight="1" x14ac:dyDescent="0.25">
      <c r="A59" s="213">
        <v>42</v>
      </c>
      <c r="B59" s="214" t="str">
        <f>IF(ISERROR(VLOOKUP(A59,'Price List'!A:G,7,0))," ",IF(VLOOKUP(A59,'Price List'!A:G,7,0)=0," ",VLOOKUP(A59,'Price List'!A:G,7,0)))</f>
        <v xml:space="preserve"> </v>
      </c>
      <c r="C59" s="215" t="str">
        <f>IF(ISERROR(VLOOKUP(A59,'Price List'!A:G,3,0))," ",IF(VLOOKUP(A59,'Price List'!A:G,3,0)=0," ",VLOOKUP(A59,'Price List'!A:G,3,0)))</f>
        <v xml:space="preserve"> </v>
      </c>
      <c r="D59" s="327" t="str">
        <f>IF(ISERROR(VLOOKUP(A59,'Price List'!A:G,5,0))," ",IF(VLOOKUP(A59,'Price List'!A:G,5,0)=0," ",VLOOKUP(A59,'Price List'!A:G,5,0)))</f>
        <v xml:space="preserve"> </v>
      </c>
      <c r="E59" s="328"/>
      <c r="F59" s="328"/>
      <c r="G59" s="329"/>
      <c r="H59" s="249" t="str">
        <f>IF(ISERROR(VLOOKUP(A59,'Price List'!A:H,6,0)),"",IF(VLOOKUP(A59,'Price List'!A:H,6,0)=0,"$                  0",VLOOKUP(A59,'Price List'!A:H,8,0)))</f>
        <v/>
      </c>
      <c r="I59" s="233" t="str">
        <f t="shared" si="0"/>
        <v/>
      </c>
    </row>
    <row r="60" spans="1:14" s="216" customFormat="1" ht="15.75" customHeight="1" x14ac:dyDescent="0.25">
      <c r="A60" s="213">
        <v>43</v>
      </c>
      <c r="B60" s="214" t="str">
        <f>IF(ISERROR(VLOOKUP(A60,'Price List'!A:G,7,0))," ",IF(VLOOKUP(A60,'Price List'!A:G,7,0)=0," ",VLOOKUP(A60,'Price List'!A:G,7,0)))</f>
        <v xml:space="preserve"> </v>
      </c>
      <c r="C60" s="215" t="str">
        <f>IF(ISERROR(VLOOKUP(A60,'Price List'!A:G,3,0))," ",IF(VLOOKUP(A60,'Price List'!A:G,3,0)=0," ",VLOOKUP(A60,'Price List'!A:G,3,0)))</f>
        <v xml:space="preserve"> </v>
      </c>
      <c r="D60" s="327" t="str">
        <f>IF(ISERROR(VLOOKUP(A60,'Price List'!A:G,5,0))," ",IF(VLOOKUP(A60,'Price List'!A:G,5,0)=0," ",VLOOKUP(A60,'Price List'!A:G,5,0)))</f>
        <v xml:space="preserve"> </v>
      </c>
      <c r="E60" s="328"/>
      <c r="F60" s="328"/>
      <c r="G60" s="329"/>
      <c r="H60" s="249" t="str">
        <f>IF(ISERROR(VLOOKUP(A60,'Price List'!A:H,6,0)),"",IF(VLOOKUP(A60,'Price List'!A:H,6,0)=0,"$                  0",VLOOKUP(A60,'Price List'!A:H,8,0)))</f>
        <v/>
      </c>
      <c r="I60" s="233" t="str">
        <f t="shared" si="0"/>
        <v/>
      </c>
    </row>
    <row r="61" spans="1:14" s="216" customFormat="1" ht="15.75" customHeight="1" x14ac:dyDescent="0.25">
      <c r="A61" s="213">
        <v>44</v>
      </c>
      <c r="B61" s="214" t="str">
        <f>IF(ISERROR(VLOOKUP(A61,'Price List'!A:G,7,0))," ",IF(VLOOKUP(A61,'Price List'!A:G,7,0)=0," ",VLOOKUP(A61,'Price List'!A:G,7,0)))</f>
        <v xml:space="preserve"> </v>
      </c>
      <c r="C61" s="215" t="str">
        <f>IF(ISERROR(VLOOKUP(A61,'Price List'!A:G,3,0))," ",IF(VLOOKUP(A61,'Price List'!A:G,3,0)=0," ",VLOOKUP(A61,'Price List'!A:G,3,0)))</f>
        <v xml:space="preserve"> </v>
      </c>
      <c r="D61" s="327" t="str">
        <f>IF(ISERROR(VLOOKUP(A61,'Price List'!A:G,5,0))," ",IF(VLOOKUP(A61,'Price List'!A:G,5,0)=0," ",VLOOKUP(A61,'Price List'!A:G,5,0)))</f>
        <v xml:space="preserve"> </v>
      </c>
      <c r="E61" s="328"/>
      <c r="F61" s="328"/>
      <c r="G61" s="329"/>
      <c r="H61" s="249" t="str">
        <f>IF(ISERROR(VLOOKUP(A61,'Price List'!A:H,6,0)),"",IF(VLOOKUP(A61,'Price List'!A:H,6,0)=0,"$                  0",VLOOKUP(A61,'Price List'!A:H,8,0)))</f>
        <v/>
      </c>
      <c r="I61" s="233" t="str">
        <f t="shared" si="0"/>
        <v/>
      </c>
    </row>
    <row r="62" spans="1:14" s="216" customFormat="1" ht="15.75" customHeight="1" x14ac:dyDescent="0.25">
      <c r="A62" s="213">
        <v>45</v>
      </c>
      <c r="B62" s="214" t="str">
        <f>IF(ISERROR(VLOOKUP(A62,'Price List'!A:G,7,0))," ",IF(VLOOKUP(A62,'Price List'!A:G,7,0)=0," ",VLOOKUP(A62,'Price List'!A:G,7,0)))</f>
        <v xml:space="preserve"> </v>
      </c>
      <c r="C62" s="215" t="str">
        <f>IF(ISERROR(VLOOKUP(A62,'Price List'!A:G,3,0))," ",IF(VLOOKUP(A62,'Price List'!A:G,3,0)=0," ",VLOOKUP(A62,'Price List'!A:G,3,0)))</f>
        <v xml:space="preserve"> </v>
      </c>
      <c r="D62" s="327" t="str">
        <f>IF(ISERROR(VLOOKUP(A62,'Price List'!A:G,5,0))," ",IF(VLOOKUP(A62,'Price List'!A:G,5,0)=0," ",VLOOKUP(A62,'Price List'!A:G,5,0)))</f>
        <v xml:space="preserve"> </v>
      </c>
      <c r="E62" s="328"/>
      <c r="F62" s="328"/>
      <c r="G62" s="329"/>
      <c r="H62" s="249" t="str">
        <f>IF(ISERROR(VLOOKUP(A62,'Price List'!A:H,6,0)),"",IF(VLOOKUP(A62,'Price List'!A:H,6,0)=0,"$                  0",VLOOKUP(A62,'Price List'!A:H,8,0)))</f>
        <v/>
      </c>
      <c r="I62" s="233" t="str">
        <f t="shared" si="0"/>
        <v/>
      </c>
    </row>
    <row r="63" spans="1:14" s="216" customFormat="1" ht="15.75" customHeight="1" x14ac:dyDescent="0.25">
      <c r="A63" s="213">
        <v>46</v>
      </c>
      <c r="B63" s="214" t="str">
        <f>IF(ISERROR(VLOOKUP(A63,'Price List'!A:G,7,0))," ",IF(VLOOKUP(A63,'Price List'!A:G,7,0)=0," ",VLOOKUP(A63,'Price List'!A:G,7,0)))</f>
        <v xml:space="preserve"> </v>
      </c>
      <c r="C63" s="215" t="str">
        <f>IF(ISERROR(VLOOKUP(A63,'Price List'!A:G,3,0))," ",IF(VLOOKUP(A63,'Price List'!A:G,3,0)=0," ",VLOOKUP(A63,'Price List'!A:G,3,0)))</f>
        <v xml:space="preserve"> </v>
      </c>
      <c r="D63" s="327" t="str">
        <f>IF(ISERROR(VLOOKUP(A63,'Price List'!A:G,5,0))," ",IF(VLOOKUP(A63,'Price List'!A:G,5,0)=0," ",VLOOKUP(A63,'Price List'!A:G,5,0)))</f>
        <v xml:space="preserve"> </v>
      </c>
      <c r="E63" s="328"/>
      <c r="F63" s="328"/>
      <c r="G63" s="329"/>
      <c r="H63" s="249" t="str">
        <f>IF(ISERROR(VLOOKUP(A63,'Price List'!A:H,6,0)),"",IF(VLOOKUP(A63,'Price List'!A:H,6,0)=0,"$                  0",VLOOKUP(A63,'Price List'!A:H,8,0)))</f>
        <v/>
      </c>
      <c r="I63" s="233" t="str">
        <f t="shared" si="0"/>
        <v/>
      </c>
    </row>
    <row r="64" spans="1:14" s="216" customFormat="1" ht="15.75" customHeight="1" x14ac:dyDescent="0.25">
      <c r="A64" s="213">
        <v>47</v>
      </c>
      <c r="B64" s="214" t="str">
        <f>IF(ISERROR(VLOOKUP(A64,'Price List'!A:G,7,0))," ",IF(VLOOKUP(A64,'Price List'!A:G,7,0)=0," ",VLOOKUP(A64,'Price List'!A:G,7,0)))</f>
        <v xml:space="preserve"> </v>
      </c>
      <c r="C64" s="215" t="str">
        <f>IF(ISERROR(VLOOKUP(A64,'Price List'!A:G,3,0))," ",IF(VLOOKUP(A64,'Price List'!A:G,3,0)=0," ",VLOOKUP(A64,'Price List'!A:G,3,0)))</f>
        <v xml:space="preserve"> </v>
      </c>
      <c r="D64" s="327" t="str">
        <f>IF(ISERROR(VLOOKUP(A64,'Price List'!A:G,5,0))," ",IF(VLOOKUP(A64,'Price List'!A:G,5,0)=0," ",VLOOKUP(A64,'Price List'!A:G,5,0)))</f>
        <v xml:space="preserve"> </v>
      </c>
      <c r="E64" s="328"/>
      <c r="F64" s="328"/>
      <c r="G64" s="329"/>
      <c r="H64" s="249" t="str">
        <f>IF(ISERROR(VLOOKUP(A64,'Price List'!A:H,6,0)),"",IF(VLOOKUP(A64,'Price List'!A:H,6,0)=0,"$                  0",VLOOKUP(A64,'Price List'!A:H,8,0)))</f>
        <v/>
      </c>
      <c r="I64" s="233" t="str">
        <f t="shared" si="0"/>
        <v/>
      </c>
    </row>
    <row r="65" spans="1:9" s="216" customFormat="1" ht="15.75" customHeight="1" x14ac:dyDescent="0.25">
      <c r="A65" s="213">
        <v>48</v>
      </c>
      <c r="B65" s="214" t="str">
        <f>IF(ISERROR(VLOOKUP(A65,'Price List'!A:G,7,0))," ",IF(VLOOKUP(A65,'Price List'!A:G,7,0)=0," ",VLOOKUP(A65,'Price List'!A:G,7,0)))</f>
        <v xml:space="preserve"> </v>
      </c>
      <c r="C65" s="215" t="str">
        <f>IF(ISERROR(VLOOKUP(A65,'Price List'!A:G,3,0))," ",IF(VLOOKUP(A65,'Price List'!A:G,3,0)=0," ",VLOOKUP(A65,'Price List'!A:G,3,0)))</f>
        <v xml:space="preserve"> </v>
      </c>
      <c r="D65" s="327" t="str">
        <f>IF(ISERROR(VLOOKUP(A65,'Price List'!A:G,5,0))," ",IF(VLOOKUP(A65,'Price List'!A:G,5,0)=0," ",VLOOKUP(A65,'Price List'!A:G,5,0)))</f>
        <v xml:space="preserve"> </v>
      </c>
      <c r="E65" s="328"/>
      <c r="F65" s="328"/>
      <c r="G65" s="329"/>
      <c r="H65" s="249" t="str">
        <f>IF(ISERROR(VLOOKUP(A65,'Price List'!A:H,6,0)),"",IF(VLOOKUP(A65,'Price List'!A:H,6,0)=0,"$                  0",VLOOKUP(A65,'Price List'!A:H,8,0)))</f>
        <v/>
      </c>
      <c r="I65" s="233" t="str">
        <f t="shared" si="0"/>
        <v/>
      </c>
    </row>
    <row r="66" spans="1:9" s="216" customFormat="1" ht="14.4" x14ac:dyDescent="0.25">
      <c r="A66" s="213">
        <v>49</v>
      </c>
      <c r="B66" s="214" t="str">
        <f>IF(ISERROR(VLOOKUP(A66,'Price List'!A:G,7,0))," ",IF(VLOOKUP(A66,'Price List'!A:G,7,0)=0," ",VLOOKUP(A66,'Price List'!A:G,7,0)))</f>
        <v xml:space="preserve"> </v>
      </c>
      <c r="C66" s="215" t="str">
        <f>IF(ISERROR(VLOOKUP(A66,'Price List'!A:G,3,0))," ",IF(VLOOKUP(A66,'Price List'!A:G,3,0)=0," ",VLOOKUP(A66,'Price List'!A:G,3,0)))</f>
        <v xml:space="preserve"> </v>
      </c>
      <c r="D66" s="327" t="str">
        <f>IF(ISERROR(VLOOKUP(A66,'Price List'!A:G,5,0))," ",IF(VLOOKUP(A66,'Price List'!A:G,5,0)=0," ",VLOOKUP(A66,'Price List'!A:G,5,0)))</f>
        <v xml:space="preserve"> </v>
      </c>
      <c r="E66" s="328"/>
      <c r="F66" s="328"/>
      <c r="G66" s="329"/>
      <c r="H66" s="249" t="str">
        <f>IF(ISERROR(VLOOKUP(A66,'Price List'!A:H,6,0)),"",IF(VLOOKUP(A66,'Price List'!A:H,6,0)=0,"$                  0",VLOOKUP(A66,'Price List'!A:H,8,0)))</f>
        <v/>
      </c>
      <c r="I66" s="233" t="str">
        <f t="shared" si="0"/>
        <v/>
      </c>
    </row>
    <row r="67" spans="1:9" s="216" customFormat="1" ht="14.4" x14ac:dyDescent="0.25">
      <c r="A67" s="213">
        <v>50</v>
      </c>
      <c r="B67" s="214" t="str">
        <f>IF(ISERROR(VLOOKUP(A67,'Price List'!A:G,7,0))," ",IF(VLOOKUP(A67,'Price List'!A:G,7,0)=0," ",VLOOKUP(A67,'Price List'!A:G,7,0)))</f>
        <v xml:space="preserve"> </v>
      </c>
      <c r="C67" s="215" t="str">
        <f>IF(ISERROR(VLOOKUP(A67,'Price List'!A:G,3,0))," ",IF(VLOOKUP(A67,'Price List'!A:G,3,0)=0," ",VLOOKUP(A67,'Price List'!A:G,3,0)))</f>
        <v xml:space="preserve"> </v>
      </c>
      <c r="D67" s="327" t="str">
        <f>IF(ISERROR(VLOOKUP(A67,'Price List'!A:G,5,0))," ",IF(VLOOKUP(A67,'Price List'!A:G,5,0)=0," ",VLOOKUP(A67,'Price List'!A:G,5,0)))</f>
        <v xml:space="preserve"> </v>
      </c>
      <c r="E67" s="328"/>
      <c r="F67" s="328"/>
      <c r="G67" s="329"/>
      <c r="H67" s="249" t="str">
        <f>IF(ISERROR(VLOOKUP(A67,'Price List'!A:H,6,0)),"",IF(VLOOKUP(A67,'Price List'!A:H,6,0)=0,"$                  0",VLOOKUP(A67,'Price List'!A:H,8,0)))</f>
        <v/>
      </c>
      <c r="I67" s="233" t="str">
        <f t="shared" si="0"/>
        <v/>
      </c>
    </row>
    <row r="68" spans="1:9" s="216" customFormat="1" ht="14.4" x14ac:dyDescent="0.25">
      <c r="A68" s="213">
        <v>51</v>
      </c>
      <c r="B68" s="214" t="str">
        <f>IF(ISERROR(VLOOKUP(A68,'Price List'!A:G,7,0))," ",IF(VLOOKUP(A68,'Price List'!A:G,7,0)=0," ",VLOOKUP(A68,'Price List'!A:G,7,0)))</f>
        <v xml:space="preserve"> </v>
      </c>
      <c r="C68" s="215" t="str">
        <f>IF(ISERROR(VLOOKUP(A68,'Price List'!A:G,3,0))," ",IF(VLOOKUP(A68,'Price List'!A:G,3,0)=0," ",VLOOKUP(A68,'Price List'!A:G,3,0)))</f>
        <v xml:space="preserve"> </v>
      </c>
      <c r="D68" s="327" t="str">
        <f>IF(ISERROR(VLOOKUP(A68,'Price List'!A:G,5,0))," ",IF(VLOOKUP(A68,'Price List'!A:G,5,0)=0," ",VLOOKUP(A68,'Price List'!A:G,5,0)))</f>
        <v xml:space="preserve"> </v>
      </c>
      <c r="E68" s="328"/>
      <c r="F68" s="328"/>
      <c r="G68" s="329"/>
      <c r="H68" s="249" t="str">
        <f>IF(ISERROR(VLOOKUP(A68,'Price List'!A:H,6,0)),"",IF(VLOOKUP(A68,'Price List'!A:H,6,0)=0,"$                  0",VLOOKUP(A68,'Price List'!A:H,8,0)))</f>
        <v/>
      </c>
      <c r="I68" s="233" t="str">
        <f t="shared" si="0"/>
        <v/>
      </c>
    </row>
    <row r="69" spans="1:9" s="216" customFormat="1" ht="14.4" x14ac:dyDescent="0.25">
      <c r="A69" s="213">
        <v>52</v>
      </c>
      <c r="B69" s="214" t="str">
        <f>IF(ISERROR(VLOOKUP(A69,'Price List'!A:G,7,0))," ",IF(VLOOKUP(A69,'Price List'!A:G,7,0)=0," ",VLOOKUP(A69,'Price List'!A:G,7,0)))</f>
        <v xml:space="preserve"> </v>
      </c>
      <c r="C69" s="215" t="str">
        <f>IF(ISERROR(VLOOKUP(A69,'Price List'!A:G,3,0))," ",IF(VLOOKUP(A69,'Price List'!A:G,3,0)=0," ",VLOOKUP(A69,'Price List'!A:G,3,0)))</f>
        <v xml:space="preserve"> </v>
      </c>
      <c r="D69" s="327" t="str">
        <f>IF(ISERROR(VLOOKUP(A69,'Price List'!A:G,5,0))," ",IF(VLOOKUP(A69,'Price List'!A:G,5,0)=0," ",VLOOKUP(A69,'Price List'!A:G,5,0)))</f>
        <v xml:space="preserve"> </v>
      </c>
      <c r="E69" s="328"/>
      <c r="F69" s="328"/>
      <c r="G69" s="329"/>
      <c r="H69" s="249" t="str">
        <f>IF(ISERROR(VLOOKUP(A69,'Price List'!A:H,6,0)),"",IF(VLOOKUP(A69,'Price List'!A:H,6,0)=0,"$                  0",VLOOKUP(A69,'Price List'!A:H,8,0)))</f>
        <v/>
      </c>
      <c r="I69" s="233" t="str">
        <f t="shared" si="0"/>
        <v/>
      </c>
    </row>
    <row r="70" spans="1:9" s="216" customFormat="1" ht="14.4" x14ac:dyDescent="0.25">
      <c r="A70" s="213">
        <v>53</v>
      </c>
      <c r="B70" s="214" t="str">
        <f>IF(ISERROR(VLOOKUP(A70,'Price List'!A:G,7,0))," ",IF(VLOOKUP(A70,'Price List'!A:G,7,0)=0," ",VLOOKUP(A70,'Price List'!A:G,7,0)))</f>
        <v xml:space="preserve"> </v>
      </c>
      <c r="C70" s="215" t="str">
        <f>IF(ISERROR(VLOOKUP(A70,'Price List'!A:G,3,0))," ",IF(VLOOKUP(A70,'Price List'!A:G,3,0)=0," ",VLOOKUP(A70,'Price List'!A:G,3,0)))</f>
        <v xml:space="preserve"> </v>
      </c>
      <c r="D70" s="327" t="str">
        <f>IF(ISERROR(VLOOKUP(A70,'Price List'!A:G,5,0))," ",IF(VLOOKUP(A70,'Price List'!A:G,5,0)=0," ",VLOOKUP(A70,'Price List'!A:G,5,0)))</f>
        <v xml:space="preserve"> </v>
      </c>
      <c r="E70" s="328"/>
      <c r="F70" s="328"/>
      <c r="G70" s="329"/>
      <c r="H70" s="249" t="str">
        <f>IF(ISERROR(VLOOKUP(A70,'Price List'!A:H,6,0)),"",IF(VLOOKUP(A70,'Price List'!A:H,6,0)=0,"$                  0",VLOOKUP(A70,'Price List'!A:H,8,0)))</f>
        <v/>
      </c>
      <c r="I70" s="233" t="str">
        <f t="shared" si="0"/>
        <v/>
      </c>
    </row>
    <row r="71" spans="1:9" s="216" customFormat="1" ht="14.4" x14ac:dyDescent="0.25">
      <c r="A71" s="213">
        <v>54</v>
      </c>
      <c r="B71" s="214" t="str">
        <f>IF(ISERROR(VLOOKUP(A71,'Price List'!A:G,7,0))," ",IF(VLOOKUP(A71,'Price List'!A:G,7,0)=0," ",VLOOKUP(A71,'Price List'!A:G,7,0)))</f>
        <v xml:space="preserve"> </v>
      </c>
      <c r="C71" s="215" t="str">
        <f>IF(ISERROR(VLOOKUP(A71,'Price List'!A:G,3,0))," ",IF(VLOOKUP(A71,'Price List'!A:G,3,0)=0," ",VLOOKUP(A71,'Price List'!A:G,3,0)))</f>
        <v xml:space="preserve"> </v>
      </c>
      <c r="D71" s="327" t="str">
        <f>IF(ISERROR(VLOOKUP(A71,'Price List'!A:G,5,0))," ",IF(VLOOKUP(A71,'Price List'!A:G,5,0)=0," ",VLOOKUP(A71,'Price List'!A:G,5,0)))</f>
        <v xml:space="preserve"> </v>
      </c>
      <c r="E71" s="328"/>
      <c r="F71" s="328"/>
      <c r="G71" s="329"/>
      <c r="H71" s="249" t="str">
        <f>IF(ISERROR(VLOOKUP(A71,'Price List'!A:H,6,0)),"",IF(VLOOKUP(A71,'Price List'!A:H,6,0)=0,"$                  0",VLOOKUP(A71,'Price List'!A:H,8,0)))</f>
        <v/>
      </c>
      <c r="I71" s="233" t="str">
        <f t="shared" si="0"/>
        <v/>
      </c>
    </row>
    <row r="72" spans="1:9" s="216" customFormat="1" ht="14.4" x14ac:dyDescent="0.25">
      <c r="A72" s="213">
        <v>55</v>
      </c>
      <c r="B72" s="214" t="str">
        <f>IF(ISERROR(VLOOKUP(A72,'Price List'!A:G,7,0))," ",IF(VLOOKUP(A72,'Price List'!A:G,7,0)=0," ",VLOOKUP(A72,'Price List'!A:G,7,0)))</f>
        <v xml:space="preserve"> </v>
      </c>
      <c r="C72" s="215" t="str">
        <f>IF(ISERROR(VLOOKUP(A72,'Price List'!A:G,3,0))," ",IF(VLOOKUP(A72,'Price List'!A:G,3,0)=0," ",VLOOKUP(A72,'Price List'!A:G,3,0)))</f>
        <v xml:space="preserve"> </v>
      </c>
      <c r="D72" s="327" t="str">
        <f>IF(ISERROR(VLOOKUP(A72,'Price List'!A:G,5,0))," ",IF(VLOOKUP(A72,'Price List'!A:G,5,0)=0," ",VLOOKUP(A72,'Price List'!A:G,5,0)))</f>
        <v xml:space="preserve"> </v>
      </c>
      <c r="E72" s="328"/>
      <c r="F72" s="328"/>
      <c r="G72" s="329"/>
      <c r="H72" s="249" t="str">
        <f>IF(ISERROR(VLOOKUP(A72,'Price List'!A:H,6,0)),"",IF(VLOOKUP(A72,'Price List'!A:H,6,0)=0,"$                  0",VLOOKUP(A72,'Price List'!A:H,8,0)))</f>
        <v/>
      </c>
      <c r="I72" s="233" t="str">
        <f t="shared" si="0"/>
        <v/>
      </c>
    </row>
    <row r="73" spans="1:9" s="216" customFormat="1" ht="14.4" x14ac:dyDescent="0.25">
      <c r="A73" s="213">
        <v>56</v>
      </c>
      <c r="B73" s="214" t="str">
        <f>IF(ISERROR(VLOOKUP(A73,'Price List'!A:G,7,0))," ",IF(VLOOKUP(A73,'Price List'!A:G,7,0)=0," ",VLOOKUP(A73,'Price List'!A:G,7,0)))</f>
        <v xml:space="preserve"> </v>
      </c>
      <c r="C73" s="215" t="str">
        <f>IF(ISERROR(VLOOKUP(A73,'Price List'!A:G,3,0))," ",IF(VLOOKUP(A73,'Price List'!A:G,3,0)=0," ",VLOOKUP(A73,'Price List'!A:G,3,0)))</f>
        <v xml:space="preserve"> </v>
      </c>
      <c r="D73" s="327" t="str">
        <f>IF(ISERROR(VLOOKUP(A73,'Price List'!A:G,5,0))," ",IF(VLOOKUP(A73,'Price List'!A:G,5,0)=0," ",VLOOKUP(A73,'Price List'!A:G,5,0)))</f>
        <v xml:space="preserve"> </v>
      </c>
      <c r="E73" s="328"/>
      <c r="F73" s="328"/>
      <c r="G73" s="329"/>
      <c r="H73" s="249" t="str">
        <f>IF(ISERROR(VLOOKUP(A73,'Price List'!A:H,6,0)),"",IF(VLOOKUP(A73,'Price List'!A:H,6,0)=0,"$                  0",VLOOKUP(A73,'Price List'!A:H,8,0)))</f>
        <v/>
      </c>
      <c r="I73" s="233" t="str">
        <f t="shared" si="0"/>
        <v/>
      </c>
    </row>
    <row r="74" spans="1:9" s="216" customFormat="1" ht="14.4" x14ac:dyDescent="0.25">
      <c r="A74" s="213">
        <v>57</v>
      </c>
      <c r="B74" s="214" t="str">
        <f>IF(ISERROR(VLOOKUP(A74,'Price List'!A:G,7,0))," ",IF(VLOOKUP(A74,'Price List'!A:G,7,0)=0," ",VLOOKUP(A74,'Price List'!A:G,7,0)))</f>
        <v xml:space="preserve"> </v>
      </c>
      <c r="C74" s="215" t="str">
        <f>IF(ISERROR(VLOOKUP(A74,'Price List'!A:G,3,0))," ",IF(VLOOKUP(A74,'Price List'!A:G,3,0)=0," ",VLOOKUP(A74,'Price List'!A:G,3,0)))</f>
        <v xml:space="preserve"> </v>
      </c>
      <c r="D74" s="327" t="str">
        <f>IF(ISERROR(VLOOKUP(A74,'Price List'!A:G,5,0))," ",IF(VLOOKUP(A74,'Price List'!A:G,5,0)=0," ",VLOOKUP(A74,'Price List'!A:G,5,0)))</f>
        <v xml:space="preserve"> </v>
      </c>
      <c r="E74" s="328"/>
      <c r="F74" s="328"/>
      <c r="G74" s="329"/>
      <c r="H74" s="249" t="str">
        <f>IF(ISERROR(VLOOKUP(A74,'Price List'!A:H,6,0)),"",IF(VLOOKUP(A74,'Price List'!A:H,6,0)=0,"$                  0",VLOOKUP(A74,'Price List'!A:H,8,0)))</f>
        <v/>
      </c>
      <c r="I74" s="233" t="str">
        <f t="shared" si="0"/>
        <v/>
      </c>
    </row>
    <row r="75" spans="1:9" s="216" customFormat="1" ht="14.4" x14ac:dyDescent="0.25">
      <c r="A75" s="213">
        <v>58</v>
      </c>
      <c r="B75" s="214" t="str">
        <f>IF(ISERROR(VLOOKUP(A75,'Price List'!A:G,7,0))," ",IF(VLOOKUP(A75,'Price List'!A:G,7,0)=0," ",VLOOKUP(A75,'Price List'!A:G,7,0)))</f>
        <v xml:space="preserve"> </v>
      </c>
      <c r="C75" s="215" t="str">
        <f>IF(ISERROR(VLOOKUP(A75,'Price List'!A:G,3,0))," ",IF(VLOOKUP(A75,'Price List'!A:G,3,0)=0," ",VLOOKUP(A75,'Price List'!A:G,3,0)))</f>
        <v xml:space="preserve"> </v>
      </c>
      <c r="D75" s="327" t="str">
        <f>IF(ISERROR(VLOOKUP(A75,'Price List'!A:G,5,0))," ",IF(VLOOKUP(A75,'Price List'!A:G,5,0)=0," ",VLOOKUP(A75,'Price List'!A:G,5,0)))</f>
        <v xml:space="preserve"> </v>
      </c>
      <c r="E75" s="328"/>
      <c r="F75" s="328"/>
      <c r="G75" s="329"/>
      <c r="H75" s="249" t="str">
        <f>IF(ISERROR(VLOOKUP(A75,'Price List'!A:H,6,0)),"",IF(VLOOKUP(A75,'Price List'!A:H,6,0)=0,"$                  0",VLOOKUP(A75,'Price List'!A:H,8,0)))</f>
        <v/>
      </c>
      <c r="I75" s="233" t="str">
        <f t="shared" si="0"/>
        <v/>
      </c>
    </row>
    <row r="76" spans="1:9" s="216" customFormat="1" ht="14.4" x14ac:dyDescent="0.25">
      <c r="A76" s="213">
        <v>59</v>
      </c>
      <c r="B76" s="214" t="str">
        <f>IF(ISERROR(VLOOKUP(A76,'Price List'!A:G,7,0))," ",IF(VLOOKUP(A76,'Price List'!A:G,7,0)=0," ",VLOOKUP(A76,'Price List'!A:G,7,0)))</f>
        <v xml:space="preserve"> </v>
      </c>
      <c r="C76" s="215" t="str">
        <f>IF(ISERROR(VLOOKUP(A76,'Price List'!A:G,3,0))," ",IF(VLOOKUP(A76,'Price List'!A:G,3,0)=0," ",VLOOKUP(A76,'Price List'!A:G,3,0)))</f>
        <v xml:space="preserve"> </v>
      </c>
      <c r="D76" s="327" t="str">
        <f>IF(ISERROR(VLOOKUP(A76,'Price List'!A:G,5,0))," ",IF(VLOOKUP(A76,'Price List'!A:G,5,0)=0," ",VLOOKUP(A76,'Price List'!A:G,5,0)))</f>
        <v xml:space="preserve"> </v>
      </c>
      <c r="E76" s="328"/>
      <c r="F76" s="328"/>
      <c r="G76" s="329"/>
      <c r="H76" s="249" t="str">
        <f>IF(ISERROR(VLOOKUP(A76,'Price List'!A:H,6,0)),"",IF(VLOOKUP(A76,'Price List'!A:H,6,0)=0,"$                  0",VLOOKUP(A76,'Price List'!A:H,8,0)))</f>
        <v/>
      </c>
      <c r="I76" s="233" t="str">
        <f t="shared" si="0"/>
        <v/>
      </c>
    </row>
    <row r="77" spans="1:9" s="216" customFormat="1" ht="14.4" x14ac:dyDescent="0.25">
      <c r="A77" s="213">
        <v>60</v>
      </c>
      <c r="B77" s="214" t="str">
        <f>IF(ISERROR(VLOOKUP(A77,'Price List'!A:G,7,0))," ",IF(VLOOKUP(A77,'Price List'!A:G,7,0)=0," ",VLOOKUP(A77,'Price List'!A:G,7,0)))</f>
        <v xml:space="preserve"> </v>
      </c>
      <c r="C77" s="215" t="str">
        <f>IF(ISERROR(VLOOKUP(A77,'Price List'!A:G,3,0))," ",IF(VLOOKUP(A77,'Price List'!A:G,3,0)=0," ",VLOOKUP(A77,'Price List'!A:G,3,0)))</f>
        <v xml:space="preserve"> </v>
      </c>
      <c r="D77" s="327" t="str">
        <f>IF(ISERROR(VLOOKUP(A77,'Price List'!A:G,5,0))," ",IF(VLOOKUP(A77,'Price List'!A:G,5,0)=0," ",VLOOKUP(A77,'Price List'!A:G,5,0)))</f>
        <v xml:space="preserve"> </v>
      </c>
      <c r="E77" s="328"/>
      <c r="F77" s="328"/>
      <c r="G77" s="329"/>
      <c r="H77" s="249" t="str">
        <f>IF(ISERROR(VLOOKUP(A77,'Price List'!A:H,6,0)),"",IF(VLOOKUP(A77,'Price List'!A:H,6,0)=0,"$                  0",VLOOKUP(A77,'Price List'!A:H,8,0)))</f>
        <v/>
      </c>
      <c r="I77" s="233" t="str">
        <f t="shared" si="0"/>
        <v/>
      </c>
    </row>
    <row r="78" spans="1:9" s="216" customFormat="1" ht="14.4" x14ac:dyDescent="0.25">
      <c r="A78" s="213">
        <v>61</v>
      </c>
      <c r="B78" s="214" t="str">
        <f>IF(ISERROR(VLOOKUP(A78,'Price List'!A:G,7,0))," ",IF(VLOOKUP(A78,'Price List'!A:G,7,0)=0," ",VLOOKUP(A78,'Price List'!A:G,7,0)))</f>
        <v xml:space="preserve"> </v>
      </c>
      <c r="C78" s="215" t="str">
        <f>IF(ISERROR(VLOOKUP(A78,'Price List'!A:G,3,0))," ",IF(VLOOKUP(A78,'Price List'!A:G,3,0)=0," ",VLOOKUP(A78,'Price List'!A:G,3,0)))</f>
        <v xml:space="preserve"> </v>
      </c>
      <c r="D78" s="327" t="str">
        <f>IF(ISERROR(VLOOKUP(A78,'Price List'!A:G,5,0))," ",IF(VLOOKUP(A78,'Price List'!A:G,5,0)=0," ",VLOOKUP(A78,'Price List'!A:G,5,0)))</f>
        <v xml:space="preserve"> </v>
      </c>
      <c r="E78" s="328"/>
      <c r="F78" s="328"/>
      <c r="G78" s="329"/>
      <c r="H78" s="249" t="str">
        <f>IF(ISERROR(VLOOKUP(A78,'Price List'!A:H,6,0)),"",IF(VLOOKUP(A78,'Price List'!A:H,6,0)=0,"$                  0",VLOOKUP(A78,'Price List'!A:H,8,0)))</f>
        <v/>
      </c>
      <c r="I78" s="233" t="str">
        <f t="shared" si="0"/>
        <v/>
      </c>
    </row>
    <row r="79" spans="1:9" s="216" customFormat="1" ht="14.4" x14ac:dyDescent="0.25">
      <c r="A79" s="213">
        <v>62</v>
      </c>
      <c r="B79" s="214" t="str">
        <f>IF(ISERROR(VLOOKUP(A79,'Price List'!A:G,7,0))," ",IF(VLOOKUP(A79,'Price List'!A:G,7,0)=0," ",VLOOKUP(A79,'Price List'!A:G,7,0)))</f>
        <v xml:space="preserve"> </v>
      </c>
      <c r="C79" s="215" t="str">
        <f>IF(ISERROR(VLOOKUP(A79,'Price List'!A:G,3,0))," ",IF(VLOOKUP(A79,'Price List'!A:G,3,0)=0," ",VLOOKUP(A79,'Price List'!A:G,3,0)))</f>
        <v xml:space="preserve"> </v>
      </c>
      <c r="D79" s="327" t="str">
        <f>IF(ISERROR(VLOOKUP(A79,'Price List'!A:G,5,0))," ",IF(VLOOKUP(A79,'Price List'!A:G,5,0)=0," ",VLOOKUP(A79,'Price List'!A:G,5,0)))</f>
        <v xml:space="preserve"> </v>
      </c>
      <c r="E79" s="328"/>
      <c r="F79" s="328"/>
      <c r="G79" s="329"/>
      <c r="H79" s="249" t="str">
        <f>IF(ISERROR(VLOOKUP(A79,'Price List'!A:H,6,0)),"",IF(VLOOKUP(A79,'Price List'!A:H,6,0)=0,"$                  0",VLOOKUP(A79,'Price List'!A:H,8,0)))</f>
        <v/>
      </c>
      <c r="I79" s="233" t="str">
        <f t="shared" si="0"/>
        <v/>
      </c>
    </row>
    <row r="80" spans="1:9" s="216" customFormat="1" ht="14.4" x14ac:dyDescent="0.25">
      <c r="A80" s="213">
        <v>63</v>
      </c>
      <c r="B80" s="214" t="str">
        <f>IF(ISERROR(VLOOKUP(A80,'Price List'!A:G,7,0))," ",IF(VLOOKUP(A80,'Price List'!A:G,7,0)=0," ",VLOOKUP(A80,'Price List'!A:G,7,0)))</f>
        <v xml:space="preserve"> </v>
      </c>
      <c r="C80" s="215" t="str">
        <f>IF(ISERROR(VLOOKUP(A80,'Price List'!A:G,3,0))," ",IF(VLOOKUP(A80,'Price List'!A:G,3,0)=0," ",VLOOKUP(A80,'Price List'!A:G,3,0)))</f>
        <v xml:space="preserve"> </v>
      </c>
      <c r="D80" s="327" t="str">
        <f>IF(ISERROR(VLOOKUP(A80,'Price List'!A:G,5,0))," ",IF(VLOOKUP(A80,'Price List'!A:G,5,0)=0," ",VLOOKUP(A80,'Price List'!A:G,5,0)))</f>
        <v xml:space="preserve"> </v>
      </c>
      <c r="E80" s="328"/>
      <c r="F80" s="328"/>
      <c r="G80" s="329"/>
      <c r="H80" s="249" t="str">
        <f>IF(ISERROR(VLOOKUP(A80,'Price List'!A:H,6,0)),"",IF(VLOOKUP(A80,'Price List'!A:H,6,0)=0,"$                  0",VLOOKUP(A80,'Price List'!A:H,8,0)))</f>
        <v/>
      </c>
      <c r="I80" s="233" t="str">
        <f t="shared" si="0"/>
        <v/>
      </c>
    </row>
    <row r="81" spans="1:9" s="216" customFormat="1" ht="14.4" x14ac:dyDescent="0.25">
      <c r="A81" s="213">
        <v>64</v>
      </c>
      <c r="B81" s="214" t="str">
        <f>IF(ISERROR(VLOOKUP(A81,'Price List'!A:G,7,0))," ",IF(VLOOKUP(A81,'Price List'!A:G,7,0)=0," ",VLOOKUP(A81,'Price List'!A:G,7,0)))</f>
        <v xml:space="preserve"> </v>
      </c>
      <c r="C81" s="215" t="str">
        <f>IF(ISERROR(VLOOKUP(A81,'Price List'!A:G,3,0))," ",IF(VLOOKUP(A81,'Price List'!A:G,3,0)=0," ",VLOOKUP(A81,'Price List'!A:G,3,0)))</f>
        <v xml:space="preserve"> </v>
      </c>
      <c r="D81" s="327" t="str">
        <f>IF(ISERROR(VLOOKUP(A81,'Price List'!A:G,5,0))," ",IF(VLOOKUP(A81,'Price List'!A:G,5,0)=0," ",VLOOKUP(A81,'Price List'!A:G,5,0)))</f>
        <v xml:space="preserve"> </v>
      </c>
      <c r="E81" s="328"/>
      <c r="F81" s="328"/>
      <c r="G81" s="329"/>
      <c r="H81" s="249" t="str">
        <f>IF(ISERROR(VLOOKUP(A81,'Price List'!A:H,6,0)),"",IF(VLOOKUP(A81,'Price List'!A:H,6,0)=0,"$                  0",VLOOKUP(A81,'Price List'!A:H,8,0)))</f>
        <v/>
      </c>
      <c r="I81" s="233" t="str">
        <f t="shared" si="0"/>
        <v/>
      </c>
    </row>
    <row r="82" spans="1:9" s="216" customFormat="1" ht="14.4" x14ac:dyDescent="0.25">
      <c r="A82" s="213">
        <v>65</v>
      </c>
      <c r="B82" s="214" t="str">
        <f>IF(ISERROR(VLOOKUP(A82,'Price List'!A:G,7,0))," ",IF(VLOOKUP(A82,'Price List'!A:G,7,0)=0," ",VLOOKUP(A82,'Price List'!A:G,7,0)))</f>
        <v xml:space="preserve"> </v>
      </c>
      <c r="C82" s="215" t="str">
        <f>IF(ISERROR(VLOOKUP(A82,'Price List'!A:G,3,0))," ",IF(VLOOKUP(A82,'Price List'!A:G,3,0)=0," ",VLOOKUP(A82,'Price List'!A:G,3,0)))</f>
        <v xml:space="preserve"> </v>
      </c>
      <c r="D82" s="327" t="str">
        <f>IF(ISERROR(VLOOKUP(A82,'Price List'!A:G,5,0))," ",IF(VLOOKUP(A82,'Price List'!A:G,5,0)=0," ",VLOOKUP(A82,'Price List'!A:G,5,0)))</f>
        <v xml:space="preserve"> </v>
      </c>
      <c r="E82" s="328"/>
      <c r="F82" s="328"/>
      <c r="G82" s="329"/>
      <c r="H82" s="249" t="str">
        <f>IF(ISERROR(VLOOKUP(A82,'Price List'!A:H,6,0)),"",IF(VLOOKUP(A82,'Price List'!A:H,6,0)=0,"$                  0",VLOOKUP(A82,'Price List'!A:H,8,0)))</f>
        <v/>
      </c>
      <c r="I82" s="233" t="str">
        <f t="shared" si="0"/>
        <v/>
      </c>
    </row>
    <row r="83" spans="1:9" s="216" customFormat="1" ht="14.4" x14ac:dyDescent="0.25">
      <c r="A83" s="213">
        <v>66</v>
      </c>
      <c r="B83" s="214" t="str">
        <f>IF(ISERROR(VLOOKUP(A83,'Price List'!A:G,7,0))," ",IF(VLOOKUP(A83,'Price List'!A:G,7,0)=0," ",VLOOKUP(A83,'Price List'!A:G,7,0)))</f>
        <v xml:space="preserve"> </v>
      </c>
      <c r="C83" s="215" t="str">
        <f>IF(ISERROR(VLOOKUP(A83,'Price List'!A:G,3,0))," ",IF(VLOOKUP(A83,'Price List'!A:G,3,0)=0," ",VLOOKUP(A83,'Price List'!A:G,3,0)))</f>
        <v xml:space="preserve"> </v>
      </c>
      <c r="D83" s="327" t="str">
        <f>IF(ISERROR(VLOOKUP(A83,'Price List'!A:G,5,0))," ",IF(VLOOKUP(A83,'Price List'!A:G,5,0)=0," ",VLOOKUP(A83,'Price List'!A:G,5,0)))</f>
        <v xml:space="preserve"> </v>
      </c>
      <c r="E83" s="328"/>
      <c r="F83" s="328"/>
      <c r="G83" s="329"/>
      <c r="H83" s="249" t="str">
        <f>IF(ISERROR(VLOOKUP(A83,'Price List'!A:H,6,0)),"",IF(VLOOKUP(A83,'Price List'!A:H,6,0)=0,"$                  0",VLOOKUP(A83,'Price List'!A:H,8,0)))</f>
        <v/>
      </c>
      <c r="I83" s="233" t="str">
        <f t="shared" ref="I83:I117" si="1">IFERROR(B83*H83,"")</f>
        <v/>
      </c>
    </row>
    <row r="84" spans="1:9" s="216" customFormat="1" ht="14.4" x14ac:dyDescent="0.25">
      <c r="A84" s="213">
        <v>67</v>
      </c>
      <c r="B84" s="214" t="str">
        <f>IF(ISERROR(VLOOKUP(A84,'Price List'!A:G,7,0))," ",IF(VLOOKUP(A84,'Price List'!A:G,7,0)=0," ",VLOOKUP(A84,'Price List'!A:G,7,0)))</f>
        <v xml:space="preserve"> </v>
      </c>
      <c r="C84" s="215" t="str">
        <f>IF(ISERROR(VLOOKUP(A84,'Price List'!A:G,3,0))," ",IF(VLOOKUP(A84,'Price List'!A:G,3,0)=0," ",VLOOKUP(A84,'Price List'!A:G,3,0)))</f>
        <v xml:space="preserve"> </v>
      </c>
      <c r="D84" s="327" t="str">
        <f>IF(ISERROR(VLOOKUP(A84,'Price List'!A:G,5,0))," ",IF(VLOOKUP(A84,'Price List'!A:G,5,0)=0," ",VLOOKUP(A84,'Price List'!A:G,5,0)))</f>
        <v xml:space="preserve"> </v>
      </c>
      <c r="E84" s="328"/>
      <c r="F84" s="328"/>
      <c r="G84" s="329"/>
      <c r="H84" s="249" t="str">
        <f>IF(ISERROR(VLOOKUP(A84,'Price List'!A:H,6,0)),"",IF(VLOOKUP(A84,'Price List'!A:H,6,0)=0,"$                  0",VLOOKUP(A84,'Price List'!A:H,8,0)))</f>
        <v/>
      </c>
      <c r="I84" s="233" t="str">
        <f t="shared" si="1"/>
        <v/>
      </c>
    </row>
    <row r="85" spans="1:9" s="216" customFormat="1" ht="14.4" x14ac:dyDescent="0.25">
      <c r="A85" s="213">
        <v>68</v>
      </c>
      <c r="B85" s="214" t="str">
        <f>IF(ISERROR(VLOOKUP(A85,'Price List'!A:G,7,0))," ",IF(VLOOKUP(A85,'Price List'!A:G,7,0)=0," ",VLOOKUP(A85,'Price List'!A:G,7,0)))</f>
        <v xml:space="preserve"> </v>
      </c>
      <c r="C85" s="215" t="str">
        <f>IF(ISERROR(VLOOKUP(A85,'Price List'!A:G,3,0))," ",IF(VLOOKUP(A85,'Price List'!A:G,3,0)=0," ",VLOOKUP(A85,'Price List'!A:G,3,0)))</f>
        <v xml:space="preserve"> </v>
      </c>
      <c r="D85" s="327" t="str">
        <f>IF(ISERROR(VLOOKUP(A85,'Price List'!A:G,5,0))," ",IF(VLOOKUP(A85,'Price List'!A:G,5,0)=0," ",VLOOKUP(A85,'Price List'!A:G,5,0)))</f>
        <v xml:space="preserve"> </v>
      </c>
      <c r="E85" s="328"/>
      <c r="F85" s="328"/>
      <c r="G85" s="329"/>
      <c r="H85" s="249" t="str">
        <f>IF(ISERROR(VLOOKUP(A85,'Price List'!A:H,6,0)),"",IF(VLOOKUP(A85,'Price List'!A:H,6,0)=0,"$                  0",VLOOKUP(A85,'Price List'!A:H,8,0)))</f>
        <v/>
      </c>
      <c r="I85" s="233" t="str">
        <f t="shared" si="1"/>
        <v/>
      </c>
    </row>
    <row r="86" spans="1:9" s="216" customFormat="1" ht="14.4" x14ac:dyDescent="0.25">
      <c r="A86" s="213">
        <v>69</v>
      </c>
      <c r="B86" s="214" t="str">
        <f>IF(ISERROR(VLOOKUP(A86,'Price List'!A:G,7,0))," ",IF(VLOOKUP(A86,'Price List'!A:G,7,0)=0," ",VLOOKUP(A86,'Price List'!A:G,7,0)))</f>
        <v xml:space="preserve"> </v>
      </c>
      <c r="C86" s="215" t="str">
        <f>IF(ISERROR(VLOOKUP(A86,'Price List'!A:G,3,0))," ",IF(VLOOKUP(A86,'Price List'!A:G,3,0)=0," ",VLOOKUP(A86,'Price List'!A:G,3,0)))</f>
        <v xml:space="preserve"> </v>
      </c>
      <c r="D86" s="327" t="str">
        <f>IF(ISERROR(VLOOKUP(A86,'Price List'!A:G,5,0))," ",IF(VLOOKUP(A86,'Price List'!A:G,5,0)=0," ",VLOOKUP(A86,'Price List'!A:G,5,0)))</f>
        <v xml:space="preserve"> </v>
      </c>
      <c r="E86" s="328"/>
      <c r="F86" s="328"/>
      <c r="G86" s="329"/>
      <c r="H86" s="249" t="str">
        <f>IF(ISERROR(VLOOKUP(A86,'Price List'!A:H,6,0)),"",IF(VLOOKUP(A86,'Price List'!A:H,6,0)=0,"$                  0",VLOOKUP(A86,'Price List'!A:H,8,0)))</f>
        <v/>
      </c>
      <c r="I86" s="233" t="str">
        <f t="shared" si="1"/>
        <v/>
      </c>
    </row>
    <row r="87" spans="1:9" s="216" customFormat="1" ht="14.4" x14ac:dyDescent="0.25">
      <c r="A87" s="213">
        <v>70</v>
      </c>
      <c r="B87" s="214" t="str">
        <f>IF(ISERROR(VLOOKUP(A87,'Price List'!A:G,7,0))," ",IF(VLOOKUP(A87,'Price List'!A:G,7,0)=0," ",VLOOKUP(A87,'Price List'!A:G,7,0)))</f>
        <v xml:space="preserve"> </v>
      </c>
      <c r="C87" s="215" t="str">
        <f>IF(ISERROR(VLOOKUP(A87,'Price List'!A:G,3,0))," ",IF(VLOOKUP(A87,'Price List'!A:G,3,0)=0," ",VLOOKUP(A87,'Price List'!A:G,3,0)))</f>
        <v xml:space="preserve"> </v>
      </c>
      <c r="D87" s="327" t="str">
        <f>IF(ISERROR(VLOOKUP(A87,'Price List'!A:G,5,0))," ",IF(VLOOKUP(A87,'Price List'!A:G,5,0)=0," ",VLOOKUP(A87,'Price List'!A:G,5,0)))</f>
        <v xml:space="preserve"> </v>
      </c>
      <c r="E87" s="328"/>
      <c r="F87" s="328"/>
      <c r="G87" s="329"/>
      <c r="H87" s="249" t="str">
        <f>IF(ISERROR(VLOOKUP(A87,'Price List'!A:H,6,0)),"",IF(VLOOKUP(A87,'Price List'!A:H,6,0)=0,"$                  0",VLOOKUP(A87,'Price List'!A:H,8,0)))</f>
        <v/>
      </c>
      <c r="I87" s="233" t="str">
        <f t="shared" si="1"/>
        <v/>
      </c>
    </row>
    <row r="88" spans="1:9" s="216" customFormat="1" ht="14.4" x14ac:dyDescent="0.25">
      <c r="A88" s="213">
        <v>71</v>
      </c>
      <c r="B88" s="214" t="str">
        <f>IF(ISERROR(VLOOKUP(A88,'Price List'!A:G,7,0))," ",IF(VLOOKUP(A88,'Price List'!A:G,7,0)=0," ",VLOOKUP(A88,'Price List'!A:G,7,0)))</f>
        <v xml:space="preserve"> </v>
      </c>
      <c r="C88" s="215" t="str">
        <f>IF(ISERROR(VLOOKUP(A88,'Price List'!A:G,3,0))," ",IF(VLOOKUP(A88,'Price List'!A:G,3,0)=0," ",VLOOKUP(A88,'Price List'!A:G,3,0)))</f>
        <v xml:space="preserve"> </v>
      </c>
      <c r="D88" s="327" t="str">
        <f>IF(ISERROR(VLOOKUP(A88,'Price List'!A:G,5,0))," ",IF(VLOOKUP(A88,'Price List'!A:G,5,0)=0," ",VLOOKUP(A88,'Price List'!A:G,5,0)))</f>
        <v xml:space="preserve"> </v>
      </c>
      <c r="E88" s="328"/>
      <c r="F88" s="328"/>
      <c r="G88" s="329"/>
      <c r="H88" s="249" t="str">
        <f>IF(ISERROR(VLOOKUP(A88,'Price List'!A:H,6,0)),"",IF(VLOOKUP(A88,'Price List'!A:H,6,0)=0,"$                  0",VLOOKUP(A88,'Price List'!A:H,8,0)))</f>
        <v/>
      </c>
      <c r="I88" s="233" t="str">
        <f t="shared" si="1"/>
        <v/>
      </c>
    </row>
    <row r="89" spans="1:9" s="216" customFormat="1" ht="14.4" x14ac:dyDescent="0.25">
      <c r="A89" s="213">
        <v>72</v>
      </c>
      <c r="B89" s="214" t="str">
        <f>IF(ISERROR(VLOOKUP(A89,'Price List'!A:G,7,0))," ",IF(VLOOKUP(A89,'Price List'!A:G,7,0)=0," ",VLOOKUP(A89,'Price List'!A:G,7,0)))</f>
        <v xml:space="preserve"> </v>
      </c>
      <c r="C89" s="215" t="str">
        <f>IF(ISERROR(VLOOKUP(A89,'Price List'!A:G,3,0))," ",IF(VLOOKUP(A89,'Price List'!A:G,3,0)=0," ",VLOOKUP(A89,'Price List'!A:G,3,0)))</f>
        <v xml:space="preserve"> </v>
      </c>
      <c r="D89" s="327" t="str">
        <f>IF(ISERROR(VLOOKUP(A89,'Price List'!A:G,5,0))," ",IF(VLOOKUP(A89,'Price List'!A:G,5,0)=0," ",VLOOKUP(A89,'Price List'!A:G,5,0)))</f>
        <v xml:space="preserve"> </v>
      </c>
      <c r="E89" s="328"/>
      <c r="F89" s="328"/>
      <c r="G89" s="329"/>
      <c r="H89" s="249" t="str">
        <f>IF(ISERROR(VLOOKUP(A89,'Price List'!A:H,6,0)),"",IF(VLOOKUP(A89,'Price List'!A:H,6,0)=0,"$                  0",VLOOKUP(A89,'Price List'!A:H,8,0)))</f>
        <v/>
      </c>
      <c r="I89" s="233" t="str">
        <f t="shared" si="1"/>
        <v/>
      </c>
    </row>
    <row r="90" spans="1:9" s="216" customFormat="1" ht="14.4" x14ac:dyDescent="0.25">
      <c r="A90" s="213">
        <v>73</v>
      </c>
      <c r="B90" s="214" t="str">
        <f>IF(ISERROR(VLOOKUP(A90,'Price List'!A:G,7,0))," ",IF(VLOOKUP(A90,'Price List'!A:G,7,0)=0," ",VLOOKUP(A90,'Price List'!A:G,7,0)))</f>
        <v xml:space="preserve"> </v>
      </c>
      <c r="C90" s="215" t="str">
        <f>IF(ISERROR(VLOOKUP(A90,'Price List'!A:G,3,0))," ",IF(VLOOKUP(A90,'Price List'!A:G,3,0)=0," ",VLOOKUP(A90,'Price List'!A:G,3,0)))</f>
        <v xml:space="preserve"> </v>
      </c>
      <c r="D90" s="327" t="str">
        <f>IF(ISERROR(VLOOKUP(A90,'Price List'!A:G,5,0))," ",IF(VLOOKUP(A90,'Price List'!A:G,5,0)=0," ",VLOOKUP(A90,'Price List'!A:G,5,0)))</f>
        <v xml:space="preserve"> </v>
      </c>
      <c r="E90" s="328"/>
      <c r="F90" s="328"/>
      <c r="G90" s="329"/>
      <c r="H90" s="249" t="str">
        <f>IF(ISERROR(VLOOKUP(A90,'Price List'!A:H,6,0)),"",IF(VLOOKUP(A90,'Price List'!A:H,6,0)=0,"$                  0",VLOOKUP(A90,'Price List'!A:H,8,0)))</f>
        <v/>
      </c>
      <c r="I90" s="233" t="str">
        <f t="shared" si="1"/>
        <v/>
      </c>
    </row>
    <row r="91" spans="1:9" s="216" customFormat="1" ht="14.4" x14ac:dyDescent="0.25">
      <c r="A91" s="213">
        <v>74</v>
      </c>
      <c r="B91" s="214" t="str">
        <f>IF(ISERROR(VLOOKUP(A91,'Price List'!A:G,7,0))," ",IF(VLOOKUP(A91,'Price List'!A:G,7,0)=0," ",VLOOKUP(A91,'Price List'!A:G,7,0)))</f>
        <v xml:space="preserve"> </v>
      </c>
      <c r="C91" s="215" t="str">
        <f>IF(ISERROR(VLOOKUP(A91,'Price List'!A:G,3,0))," ",IF(VLOOKUP(A91,'Price List'!A:G,3,0)=0," ",VLOOKUP(A91,'Price List'!A:G,3,0)))</f>
        <v xml:space="preserve"> </v>
      </c>
      <c r="D91" s="327" t="str">
        <f>IF(ISERROR(VLOOKUP(A91,'Price List'!A:G,5,0))," ",IF(VLOOKUP(A91,'Price List'!A:G,5,0)=0," ",VLOOKUP(A91,'Price List'!A:G,5,0)))</f>
        <v xml:space="preserve"> </v>
      </c>
      <c r="E91" s="328"/>
      <c r="F91" s="328"/>
      <c r="G91" s="329"/>
      <c r="H91" s="249" t="str">
        <f>IF(ISERROR(VLOOKUP(A91,'Price List'!A:H,6,0)),"",IF(VLOOKUP(A91,'Price List'!A:H,6,0)=0,"$                  0",VLOOKUP(A91,'Price List'!A:H,8,0)))</f>
        <v/>
      </c>
      <c r="I91" s="233" t="str">
        <f t="shared" si="1"/>
        <v/>
      </c>
    </row>
    <row r="92" spans="1:9" s="216" customFormat="1" ht="14.4" x14ac:dyDescent="0.25">
      <c r="A92" s="213">
        <v>75</v>
      </c>
      <c r="B92" s="214" t="str">
        <f>IF(ISERROR(VLOOKUP(A92,'Price List'!A:G,7,0))," ",IF(VLOOKUP(A92,'Price List'!A:G,7,0)=0," ",VLOOKUP(A92,'Price List'!A:G,7,0)))</f>
        <v xml:space="preserve"> </v>
      </c>
      <c r="C92" s="215" t="str">
        <f>IF(ISERROR(VLOOKUP(A92,'Price List'!A:G,3,0))," ",IF(VLOOKUP(A92,'Price List'!A:G,3,0)=0," ",VLOOKUP(A92,'Price List'!A:G,3,0)))</f>
        <v xml:space="preserve"> </v>
      </c>
      <c r="D92" s="327" t="str">
        <f>IF(ISERROR(VLOOKUP(A92,'Price List'!A:G,5,0))," ",IF(VLOOKUP(A92,'Price List'!A:G,5,0)=0," ",VLOOKUP(A92,'Price List'!A:G,5,0)))</f>
        <v xml:space="preserve"> </v>
      </c>
      <c r="E92" s="328"/>
      <c r="F92" s="328"/>
      <c r="G92" s="329"/>
      <c r="H92" s="249" t="str">
        <f>IF(ISERROR(VLOOKUP(A92,'Price List'!A:H,6,0)),"",IF(VLOOKUP(A92,'Price List'!A:H,6,0)=0,"$                  0",VLOOKUP(A92,'Price List'!A:H,8,0)))</f>
        <v/>
      </c>
      <c r="I92" s="233" t="str">
        <f t="shared" si="1"/>
        <v/>
      </c>
    </row>
    <row r="93" spans="1:9" s="216" customFormat="1" ht="14.4" x14ac:dyDescent="0.25">
      <c r="A93" s="213">
        <v>76</v>
      </c>
      <c r="B93" s="214" t="str">
        <f>IF(ISERROR(VLOOKUP(A93,'Price List'!A:G,7,0))," ",IF(VLOOKUP(A93,'Price List'!A:G,7,0)=0," ",VLOOKUP(A93,'Price List'!A:G,7,0)))</f>
        <v xml:space="preserve"> </v>
      </c>
      <c r="C93" s="215" t="str">
        <f>IF(ISERROR(VLOOKUP(A93,'Price List'!A:G,3,0))," ",IF(VLOOKUP(A93,'Price List'!A:G,3,0)=0," ",VLOOKUP(A93,'Price List'!A:G,3,0)))</f>
        <v xml:space="preserve"> </v>
      </c>
      <c r="D93" s="327" t="str">
        <f>IF(ISERROR(VLOOKUP(A93,'Price List'!A:G,5,0))," ",IF(VLOOKUP(A93,'Price List'!A:G,5,0)=0," ",VLOOKUP(A93,'Price List'!A:G,5,0)))</f>
        <v xml:space="preserve"> </v>
      </c>
      <c r="E93" s="328"/>
      <c r="F93" s="328"/>
      <c r="G93" s="329"/>
      <c r="H93" s="249" t="str">
        <f>IF(ISERROR(VLOOKUP(A93,'Price List'!A:H,6,0)),"",IF(VLOOKUP(A93,'Price List'!A:H,6,0)=0,"$                  0",VLOOKUP(A93,'Price List'!A:H,8,0)))</f>
        <v/>
      </c>
      <c r="I93" s="233" t="str">
        <f t="shared" si="1"/>
        <v/>
      </c>
    </row>
    <row r="94" spans="1:9" s="216" customFormat="1" ht="14.4" x14ac:dyDescent="0.25">
      <c r="A94" s="213">
        <v>77</v>
      </c>
      <c r="B94" s="214" t="str">
        <f>IF(ISERROR(VLOOKUP(A94,'Price List'!A:G,7,0))," ",IF(VLOOKUP(A94,'Price List'!A:G,7,0)=0," ",VLOOKUP(A94,'Price List'!A:G,7,0)))</f>
        <v xml:space="preserve"> </v>
      </c>
      <c r="C94" s="215" t="str">
        <f>IF(ISERROR(VLOOKUP(A94,'Price List'!A:G,3,0))," ",IF(VLOOKUP(A94,'Price List'!A:G,3,0)=0," ",VLOOKUP(A94,'Price List'!A:G,3,0)))</f>
        <v xml:space="preserve"> </v>
      </c>
      <c r="D94" s="327" t="str">
        <f>IF(ISERROR(VLOOKUP(A94,'Price List'!A:G,5,0))," ",IF(VLOOKUP(A94,'Price List'!A:G,5,0)=0," ",VLOOKUP(A94,'Price List'!A:G,5,0)))</f>
        <v xml:space="preserve"> </v>
      </c>
      <c r="E94" s="328"/>
      <c r="F94" s="328"/>
      <c r="G94" s="329"/>
      <c r="H94" s="249" t="str">
        <f>IF(ISERROR(VLOOKUP(A94,'Price List'!A:H,6,0)),"",IF(VLOOKUP(A94,'Price List'!A:H,6,0)=0,"$                  0",VLOOKUP(A94,'Price List'!A:H,8,0)))</f>
        <v/>
      </c>
      <c r="I94" s="233" t="str">
        <f t="shared" si="1"/>
        <v/>
      </c>
    </row>
    <row r="95" spans="1:9" s="216" customFormat="1" ht="14.4" x14ac:dyDescent="0.25">
      <c r="A95" s="213">
        <v>78</v>
      </c>
      <c r="B95" s="214" t="str">
        <f>IF(ISERROR(VLOOKUP(A95,'Price List'!A:G,7,0))," ",IF(VLOOKUP(A95,'Price List'!A:G,7,0)=0," ",VLOOKUP(A95,'Price List'!A:G,7,0)))</f>
        <v xml:space="preserve"> </v>
      </c>
      <c r="C95" s="215" t="str">
        <f>IF(ISERROR(VLOOKUP(A95,'Price List'!A:G,3,0))," ",IF(VLOOKUP(A95,'Price List'!A:G,3,0)=0," ",VLOOKUP(A95,'Price List'!A:G,3,0)))</f>
        <v xml:space="preserve"> </v>
      </c>
      <c r="D95" s="327" t="str">
        <f>IF(ISERROR(VLOOKUP(A95,'Price List'!A:G,5,0))," ",IF(VLOOKUP(A95,'Price List'!A:G,5,0)=0," ",VLOOKUP(A95,'Price List'!A:G,5,0)))</f>
        <v xml:space="preserve"> </v>
      </c>
      <c r="E95" s="328"/>
      <c r="F95" s="328"/>
      <c r="G95" s="329"/>
      <c r="H95" s="249" t="str">
        <f>IF(ISERROR(VLOOKUP(A95,'Price List'!A:H,6,0)),"",IF(VLOOKUP(A95,'Price List'!A:H,6,0)=0,"$                  0",VLOOKUP(A95,'Price List'!A:H,8,0)))</f>
        <v/>
      </c>
      <c r="I95" s="233" t="str">
        <f t="shared" si="1"/>
        <v/>
      </c>
    </row>
    <row r="96" spans="1:9" s="216" customFormat="1" ht="14.4" x14ac:dyDescent="0.25">
      <c r="A96" s="213">
        <v>79</v>
      </c>
      <c r="B96" s="214" t="str">
        <f>IF(ISERROR(VLOOKUP(A96,'Price List'!A:G,7,0))," ",IF(VLOOKUP(A96,'Price List'!A:G,7,0)=0," ",VLOOKUP(A96,'Price List'!A:G,7,0)))</f>
        <v xml:space="preserve"> </v>
      </c>
      <c r="C96" s="215" t="str">
        <f>IF(ISERROR(VLOOKUP(A96,'Price List'!A:G,3,0))," ",IF(VLOOKUP(A96,'Price List'!A:G,3,0)=0," ",VLOOKUP(A96,'Price List'!A:G,3,0)))</f>
        <v xml:space="preserve"> </v>
      </c>
      <c r="D96" s="327" t="str">
        <f>IF(ISERROR(VLOOKUP(A96,'Price List'!A:G,5,0))," ",IF(VLOOKUP(A96,'Price List'!A:G,5,0)=0," ",VLOOKUP(A96,'Price List'!A:G,5,0)))</f>
        <v xml:space="preserve"> </v>
      </c>
      <c r="E96" s="328"/>
      <c r="F96" s="328"/>
      <c r="G96" s="329"/>
      <c r="H96" s="249" t="str">
        <f>IF(ISERROR(VLOOKUP(A96,'Price List'!A:H,6,0)),"",IF(VLOOKUP(A96,'Price List'!A:H,6,0)=0,"$                  0",VLOOKUP(A96,'Price List'!A:H,8,0)))</f>
        <v/>
      </c>
      <c r="I96" s="233" t="str">
        <f t="shared" si="1"/>
        <v/>
      </c>
    </row>
    <row r="97" spans="1:9" s="216" customFormat="1" ht="14.4" x14ac:dyDescent="0.25">
      <c r="A97" s="213">
        <v>80</v>
      </c>
      <c r="B97" s="214" t="str">
        <f>IF(ISERROR(VLOOKUP(A97,'Price List'!A:G,7,0))," ",IF(VLOOKUP(A97,'Price List'!A:G,7,0)=0," ",VLOOKUP(A97,'Price List'!A:G,7,0)))</f>
        <v xml:space="preserve"> </v>
      </c>
      <c r="C97" s="215" t="str">
        <f>IF(ISERROR(VLOOKUP(A97,'Price List'!A:G,3,0))," ",IF(VLOOKUP(A97,'Price List'!A:G,3,0)=0," ",VLOOKUP(A97,'Price List'!A:G,3,0)))</f>
        <v xml:space="preserve"> </v>
      </c>
      <c r="D97" s="327" t="str">
        <f>IF(ISERROR(VLOOKUP(A97,'Price List'!A:G,5,0))," ",IF(VLOOKUP(A97,'Price List'!A:G,5,0)=0," ",VLOOKUP(A97,'Price List'!A:G,5,0)))</f>
        <v xml:space="preserve"> </v>
      </c>
      <c r="E97" s="328"/>
      <c r="F97" s="328"/>
      <c r="G97" s="329"/>
      <c r="H97" s="249" t="str">
        <f>IF(ISERROR(VLOOKUP(A97,'Price List'!A:H,6,0)),"",IF(VLOOKUP(A97,'Price List'!A:H,6,0)=0,"$                  0",VLOOKUP(A97,'Price List'!A:H,8,0)))</f>
        <v/>
      </c>
      <c r="I97" s="233" t="str">
        <f t="shared" si="1"/>
        <v/>
      </c>
    </row>
    <row r="98" spans="1:9" s="216" customFormat="1" ht="14.4" x14ac:dyDescent="0.25">
      <c r="A98" s="213">
        <v>81</v>
      </c>
      <c r="B98" s="214" t="str">
        <f>IF(ISERROR(VLOOKUP(A98,'Price List'!A:G,7,0))," ",IF(VLOOKUP(A98,'Price List'!A:G,7,0)=0," ",VLOOKUP(A98,'Price List'!A:G,7,0)))</f>
        <v xml:space="preserve"> </v>
      </c>
      <c r="C98" s="215" t="str">
        <f>IF(ISERROR(VLOOKUP(A98,'Price List'!A:G,3,0))," ",IF(VLOOKUP(A98,'Price List'!A:G,3,0)=0," ",VLOOKUP(A98,'Price List'!A:G,3,0)))</f>
        <v xml:space="preserve"> </v>
      </c>
      <c r="D98" s="327" t="str">
        <f>IF(ISERROR(VLOOKUP(A98,'Price List'!A:G,5,0))," ",IF(VLOOKUP(A98,'Price List'!A:G,5,0)=0," ",VLOOKUP(A98,'Price List'!A:G,5,0)))</f>
        <v xml:space="preserve"> </v>
      </c>
      <c r="E98" s="328"/>
      <c r="F98" s="328"/>
      <c r="G98" s="329"/>
      <c r="H98" s="249" t="str">
        <f>IF(ISERROR(VLOOKUP(A98,'Price List'!A:H,6,0)),"",IF(VLOOKUP(A98,'Price List'!A:H,6,0)=0,"$                  0",VLOOKUP(A98,'Price List'!A:H,8,0)))</f>
        <v/>
      </c>
      <c r="I98" s="233" t="str">
        <f t="shared" si="1"/>
        <v/>
      </c>
    </row>
    <row r="99" spans="1:9" s="216" customFormat="1" ht="14.4" x14ac:dyDescent="0.25">
      <c r="A99" s="213">
        <v>82</v>
      </c>
      <c r="B99" s="214" t="str">
        <f>IF(ISERROR(VLOOKUP(A99,'Price List'!A:G,7,0))," ",IF(VLOOKUP(A99,'Price List'!A:G,7,0)=0," ",VLOOKUP(A99,'Price List'!A:G,7,0)))</f>
        <v xml:space="preserve"> </v>
      </c>
      <c r="C99" s="215" t="str">
        <f>IF(ISERROR(VLOOKUP(A99,'Price List'!A:G,3,0))," ",IF(VLOOKUP(A99,'Price List'!A:G,3,0)=0," ",VLOOKUP(A99,'Price List'!A:G,3,0)))</f>
        <v xml:space="preserve"> </v>
      </c>
      <c r="D99" s="327" t="str">
        <f>IF(ISERROR(VLOOKUP(A99,'Price List'!A:G,5,0))," ",IF(VLOOKUP(A99,'Price List'!A:G,5,0)=0," ",VLOOKUP(A99,'Price List'!A:G,5,0)))</f>
        <v xml:space="preserve"> </v>
      </c>
      <c r="E99" s="328"/>
      <c r="F99" s="328"/>
      <c r="G99" s="329"/>
      <c r="H99" s="249" t="str">
        <f>IF(ISERROR(VLOOKUP(A99,'Price List'!A:H,6,0)),"",IF(VLOOKUP(A99,'Price List'!A:H,6,0)=0,"$                  0",VLOOKUP(A99,'Price List'!A:H,8,0)))</f>
        <v/>
      </c>
      <c r="I99" s="233" t="str">
        <f t="shared" si="1"/>
        <v/>
      </c>
    </row>
    <row r="100" spans="1:9" s="216" customFormat="1" ht="14.4" x14ac:dyDescent="0.25">
      <c r="A100" s="213">
        <v>83</v>
      </c>
      <c r="B100" s="214" t="str">
        <f>IF(ISERROR(VLOOKUP(A100,'Price List'!A:G,7,0))," ",IF(VLOOKUP(A100,'Price List'!A:G,7,0)=0," ",VLOOKUP(A100,'Price List'!A:G,7,0)))</f>
        <v xml:space="preserve"> </v>
      </c>
      <c r="C100" s="215" t="str">
        <f>IF(ISERROR(VLOOKUP(A100,'Price List'!A:G,3,0))," ",IF(VLOOKUP(A100,'Price List'!A:G,3,0)=0," ",VLOOKUP(A100,'Price List'!A:G,3,0)))</f>
        <v xml:space="preserve"> </v>
      </c>
      <c r="D100" s="327" t="str">
        <f>IF(ISERROR(VLOOKUP(A100,'Price List'!A:G,5,0))," ",IF(VLOOKUP(A100,'Price List'!A:G,5,0)=0," ",VLOOKUP(A100,'Price List'!A:G,5,0)))</f>
        <v xml:space="preserve"> </v>
      </c>
      <c r="E100" s="328"/>
      <c r="F100" s="328"/>
      <c r="G100" s="329"/>
      <c r="H100" s="249" t="str">
        <f>IF(ISERROR(VLOOKUP(A100,'Price List'!A:H,6,0)),"",IF(VLOOKUP(A100,'Price List'!A:H,6,0)=0,"$                  0",VLOOKUP(A100,'Price List'!A:H,8,0)))</f>
        <v/>
      </c>
      <c r="I100" s="233" t="str">
        <f t="shared" si="1"/>
        <v/>
      </c>
    </row>
    <row r="101" spans="1:9" s="216" customFormat="1" ht="14.4" x14ac:dyDescent="0.25">
      <c r="A101" s="213">
        <v>84</v>
      </c>
      <c r="B101" s="214" t="str">
        <f>IF(ISERROR(VLOOKUP(A101,'Price List'!A:G,7,0))," ",IF(VLOOKUP(A101,'Price List'!A:G,7,0)=0," ",VLOOKUP(A101,'Price List'!A:G,7,0)))</f>
        <v xml:space="preserve"> </v>
      </c>
      <c r="C101" s="215" t="str">
        <f>IF(ISERROR(VLOOKUP(A101,'Price List'!A:G,3,0))," ",IF(VLOOKUP(A101,'Price List'!A:G,3,0)=0," ",VLOOKUP(A101,'Price List'!A:G,3,0)))</f>
        <v xml:space="preserve"> </v>
      </c>
      <c r="D101" s="327" t="str">
        <f>IF(ISERROR(VLOOKUP(A101,'Price List'!A:G,5,0))," ",IF(VLOOKUP(A101,'Price List'!A:G,5,0)=0," ",VLOOKUP(A101,'Price List'!A:G,5,0)))</f>
        <v xml:space="preserve"> </v>
      </c>
      <c r="E101" s="328"/>
      <c r="F101" s="328"/>
      <c r="G101" s="329"/>
      <c r="H101" s="249" t="str">
        <f>IF(ISERROR(VLOOKUP(A101,'Price List'!A:H,6,0)),"",IF(VLOOKUP(A101,'Price List'!A:H,6,0)=0,"$                  0",VLOOKUP(A101,'Price List'!A:H,8,0)))</f>
        <v/>
      </c>
      <c r="I101" s="233" t="str">
        <f t="shared" si="1"/>
        <v/>
      </c>
    </row>
    <row r="102" spans="1:9" s="216" customFormat="1" ht="14.4" x14ac:dyDescent="0.25">
      <c r="A102" s="213">
        <v>85</v>
      </c>
      <c r="B102" s="214" t="str">
        <f>IF(ISERROR(VLOOKUP(A102,'Price List'!A:G,7,0))," ",IF(VLOOKUP(A102,'Price List'!A:G,7,0)=0," ",VLOOKUP(A102,'Price List'!A:G,7,0)))</f>
        <v xml:space="preserve"> </v>
      </c>
      <c r="C102" s="215" t="str">
        <f>IF(ISERROR(VLOOKUP(A102,'Price List'!A:G,3,0))," ",IF(VLOOKUP(A102,'Price List'!A:G,3,0)=0," ",VLOOKUP(A102,'Price List'!A:G,3,0)))</f>
        <v xml:space="preserve"> </v>
      </c>
      <c r="D102" s="327" t="str">
        <f>IF(ISERROR(VLOOKUP(A102,'Price List'!A:G,5,0))," ",IF(VLOOKUP(A102,'Price List'!A:G,5,0)=0," ",VLOOKUP(A102,'Price List'!A:G,5,0)))</f>
        <v xml:space="preserve"> </v>
      </c>
      <c r="E102" s="328"/>
      <c r="F102" s="328"/>
      <c r="G102" s="329"/>
      <c r="H102" s="249" t="str">
        <f>IF(ISERROR(VLOOKUP(A102,'Price List'!A:H,6,0)),"",IF(VLOOKUP(A102,'Price List'!A:H,6,0)=0,"$                  0",VLOOKUP(A102,'Price List'!A:H,8,0)))</f>
        <v/>
      </c>
      <c r="I102" s="233" t="str">
        <f t="shared" si="1"/>
        <v/>
      </c>
    </row>
    <row r="103" spans="1:9" s="216" customFormat="1" ht="14.4" x14ac:dyDescent="0.25">
      <c r="A103" s="213">
        <v>86</v>
      </c>
      <c r="B103" s="214" t="str">
        <f>IF(ISERROR(VLOOKUP(A103,'Price List'!A:G,7,0))," ",IF(VLOOKUP(A103,'Price List'!A:G,7,0)=0," ",VLOOKUP(A103,'Price List'!A:G,7,0)))</f>
        <v xml:space="preserve"> </v>
      </c>
      <c r="C103" s="215" t="str">
        <f>IF(ISERROR(VLOOKUP(A103,'Price List'!A:G,3,0))," ",IF(VLOOKUP(A103,'Price List'!A:G,3,0)=0," ",VLOOKUP(A103,'Price List'!A:G,3,0)))</f>
        <v xml:space="preserve"> </v>
      </c>
      <c r="D103" s="327" t="str">
        <f>IF(ISERROR(VLOOKUP(A103,'Price List'!A:G,5,0))," ",IF(VLOOKUP(A103,'Price List'!A:G,5,0)=0," ",VLOOKUP(A103,'Price List'!A:G,5,0)))</f>
        <v xml:space="preserve"> </v>
      </c>
      <c r="E103" s="328"/>
      <c r="F103" s="328"/>
      <c r="G103" s="329"/>
      <c r="H103" s="249" t="str">
        <f>IF(ISERROR(VLOOKUP(A103,'Price List'!A:H,6,0)),"",IF(VLOOKUP(A103,'Price List'!A:H,6,0)=0,"$                  0",VLOOKUP(A103,'Price List'!A:H,8,0)))</f>
        <v/>
      </c>
      <c r="I103" s="233" t="str">
        <f t="shared" si="1"/>
        <v/>
      </c>
    </row>
    <row r="104" spans="1:9" s="216" customFormat="1" ht="14.4" x14ac:dyDescent="0.25">
      <c r="A104" s="213">
        <v>87</v>
      </c>
      <c r="B104" s="214" t="str">
        <f>IF(ISERROR(VLOOKUP(A104,'Price List'!A:G,7,0))," ",IF(VLOOKUP(A104,'Price List'!A:G,7,0)=0," ",VLOOKUP(A104,'Price List'!A:G,7,0)))</f>
        <v xml:space="preserve"> </v>
      </c>
      <c r="C104" s="215" t="str">
        <f>IF(ISERROR(VLOOKUP(A104,'Price List'!A:G,3,0))," ",IF(VLOOKUP(A104,'Price List'!A:G,3,0)=0," ",VLOOKUP(A104,'Price List'!A:G,3,0)))</f>
        <v xml:space="preserve"> </v>
      </c>
      <c r="D104" s="327" t="str">
        <f>IF(ISERROR(VLOOKUP(A104,'Price List'!A:G,5,0))," ",IF(VLOOKUP(A104,'Price List'!A:G,5,0)=0," ",VLOOKUP(A104,'Price List'!A:G,5,0)))</f>
        <v xml:space="preserve"> </v>
      </c>
      <c r="E104" s="328"/>
      <c r="F104" s="328"/>
      <c r="G104" s="329"/>
      <c r="H104" s="249" t="str">
        <f>IF(ISERROR(VLOOKUP(A104,'Price List'!A:H,6,0)),"",IF(VLOOKUP(A104,'Price List'!A:H,6,0)=0,"$                  0",VLOOKUP(A104,'Price List'!A:H,8,0)))</f>
        <v/>
      </c>
      <c r="I104" s="233" t="str">
        <f t="shared" si="1"/>
        <v/>
      </c>
    </row>
    <row r="105" spans="1:9" s="216" customFormat="1" ht="14.4" x14ac:dyDescent="0.25">
      <c r="A105" s="213">
        <v>88</v>
      </c>
      <c r="B105" s="214" t="str">
        <f>IF(ISERROR(VLOOKUP(A105,'Price List'!A:G,7,0))," ",IF(VLOOKUP(A105,'Price List'!A:G,7,0)=0," ",VLOOKUP(A105,'Price List'!A:G,7,0)))</f>
        <v xml:space="preserve"> </v>
      </c>
      <c r="C105" s="215" t="str">
        <f>IF(ISERROR(VLOOKUP(A105,'Price List'!A:G,3,0))," ",IF(VLOOKUP(A105,'Price List'!A:G,3,0)=0," ",VLOOKUP(A105,'Price List'!A:G,3,0)))</f>
        <v xml:space="preserve"> </v>
      </c>
      <c r="D105" s="327" t="str">
        <f>IF(ISERROR(VLOOKUP(A105,'Price List'!A:G,5,0))," ",IF(VLOOKUP(A105,'Price List'!A:G,5,0)=0," ",VLOOKUP(A105,'Price List'!A:G,5,0)))</f>
        <v xml:space="preserve"> </v>
      </c>
      <c r="E105" s="328"/>
      <c r="F105" s="328"/>
      <c r="G105" s="329"/>
      <c r="H105" s="249" t="str">
        <f>IF(ISERROR(VLOOKUP(A105,'Price List'!A:H,6,0)),"",IF(VLOOKUP(A105,'Price List'!A:H,6,0)=0,"$                  0",VLOOKUP(A105,'Price List'!A:H,8,0)))</f>
        <v/>
      </c>
      <c r="I105" s="233" t="str">
        <f t="shared" si="1"/>
        <v/>
      </c>
    </row>
    <row r="106" spans="1:9" s="216" customFormat="1" ht="14.4" x14ac:dyDescent="0.25">
      <c r="A106" s="213">
        <v>89</v>
      </c>
      <c r="B106" s="214" t="str">
        <f>IF(ISERROR(VLOOKUP(A106,'Price List'!A:G,7,0))," ",IF(VLOOKUP(A106,'Price List'!A:G,7,0)=0," ",VLOOKUP(A106,'Price List'!A:G,7,0)))</f>
        <v xml:space="preserve"> </v>
      </c>
      <c r="C106" s="215" t="str">
        <f>IF(ISERROR(VLOOKUP(A106,'Price List'!A:G,3,0))," ",IF(VLOOKUP(A106,'Price List'!A:G,3,0)=0," ",VLOOKUP(A106,'Price List'!A:G,3,0)))</f>
        <v xml:space="preserve"> </v>
      </c>
      <c r="D106" s="327" t="str">
        <f>IF(ISERROR(VLOOKUP(A106,'Price List'!A:G,5,0))," ",IF(VLOOKUP(A106,'Price List'!A:G,5,0)=0," ",VLOOKUP(A106,'Price List'!A:G,5,0)))</f>
        <v xml:space="preserve"> </v>
      </c>
      <c r="E106" s="328"/>
      <c r="F106" s="328"/>
      <c r="G106" s="329"/>
      <c r="H106" s="249" t="str">
        <f>IF(ISERROR(VLOOKUP(A106,'Price List'!A:H,6,0)),"",IF(VLOOKUP(A106,'Price List'!A:H,6,0)=0,"$                  0",VLOOKUP(A106,'Price List'!A:H,8,0)))</f>
        <v/>
      </c>
      <c r="I106" s="233" t="str">
        <f t="shared" si="1"/>
        <v/>
      </c>
    </row>
    <row r="107" spans="1:9" s="216" customFormat="1" ht="14.4" x14ac:dyDescent="0.25">
      <c r="A107" s="213">
        <v>90</v>
      </c>
      <c r="B107" s="214" t="str">
        <f>IF(ISERROR(VLOOKUP(A107,'Price List'!A:G,7,0))," ",IF(VLOOKUP(A107,'Price List'!A:G,7,0)=0," ",VLOOKUP(A107,'Price List'!A:G,7,0)))</f>
        <v xml:space="preserve"> </v>
      </c>
      <c r="C107" s="215" t="str">
        <f>IF(ISERROR(VLOOKUP(A107,'Price List'!A:G,3,0))," ",IF(VLOOKUP(A107,'Price List'!A:G,3,0)=0," ",VLOOKUP(A107,'Price List'!A:G,3,0)))</f>
        <v xml:space="preserve"> </v>
      </c>
      <c r="D107" s="327" t="str">
        <f>IF(ISERROR(VLOOKUP(A107,'Price List'!A:G,5,0))," ",IF(VLOOKUP(A107,'Price List'!A:G,5,0)=0," ",VLOOKUP(A107,'Price List'!A:G,5,0)))</f>
        <v xml:space="preserve"> </v>
      </c>
      <c r="E107" s="328"/>
      <c r="F107" s="328"/>
      <c r="G107" s="329"/>
      <c r="H107" s="249" t="str">
        <f>IF(ISERROR(VLOOKUP(A107,'Price List'!A:H,6,0)),"",IF(VLOOKUP(A107,'Price List'!A:H,6,0)=0,"$                  0",VLOOKUP(A107,'Price List'!A:H,8,0)))</f>
        <v/>
      </c>
      <c r="I107" s="233" t="str">
        <f t="shared" si="1"/>
        <v/>
      </c>
    </row>
    <row r="108" spans="1:9" s="216" customFormat="1" ht="14.4" x14ac:dyDescent="0.25">
      <c r="A108" s="213">
        <v>91</v>
      </c>
      <c r="B108" s="214" t="str">
        <f>IF(ISERROR(VLOOKUP(A108,'Price List'!A:G,7,0))," ",IF(VLOOKUP(A108,'Price List'!A:G,7,0)=0," ",VLOOKUP(A108,'Price List'!A:G,7,0)))</f>
        <v xml:space="preserve"> </v>
      </c>
      <c r="C108" s="215" t="str">
        <f>IF(ISERROR(VLOOKUP(A108,'Price List'!A:G,3,0))," ",IF(VLOOKUP(A108,'Price List'!A:G,3,0)=0," ",VLOOKUP(A108,'Price List'!A:G,3,0)))</f>
        <v xml:space="preserve"> </v>
      </c>
      <c r="D108" s="327" t="str">
        <f>IF(ISERROR(VLOOKUP(A108,'Price List'!A:G,5,0))," ",IF(VLOOKUP(A108,'Price List'!A:G,5,0)=0," ",VLOOKUP(A108,'Price List'!A:G,5,0)))</f>
        <v xml:space="preserve"> </v>
      </c>
      <c r="E108" s="328"/>
      <c r="F108" s="328"/>
      <c r="G108" s="329"/>
      <c r="H108" s="249" t="str">
        <f>IF(ISERROR(VLOOKUP(A108,'Price List'!A:H,6,0)),"",IF(VLOOKUP(A108,'Price List'!A:H,6,0)=0,"$                  0",VLOOKUP(A108,'Price List'!A:H,8,0)))</f>
        <v/>
      </c>
      <c r="I108" s="233" t="str">
        <f t="shared" si="1"/>
        <v/>
      </c>
    </row>
    <row r="109" spans="1:9" s="216" customFormat="1" ht="14.4" x14ac:dyDescent="0.25">
      <c r="A109" s="213">
        <v>92</v>
      </c>
      <c r="B109" s="214" t="str">
        <f>IF(ISERROR(VLOOKUP(A109,'Price List'!A:G,7,0))," ",IF(VLOOKUP(A109,'Price List'!A:G,7,0)=0," ",VLOOKUP(A109,'Price List'!A:G,7,0)))</f>
        <v xml:space="preserve"> </v>
      </c>
      <c r="C109" s="215" t="str">
        <f>IF(ISERROR(VLOOKUP(A109,'Price List'!A:G,3,0))," ",IF(VLOOKUP(A109,'Price List'!A:G,3,0)=0," ",VLOOKUP(A109,'Price List'!A:G,3,0)))</f>
        <v xml:space="preserve"> </v>
      </c>
      <c r="D109" s="327" t="str">
        <f>IF(ISERROR(VLOOKUP(A109,'Price List'!A:G,5,0))," ",IF(VLOOKUP(A109,'Price List'!A:G,5,0)=0," ",VLOOKUP(A109,'Price List'!A:G,5,0)))</f>
        <v xml:space="preserve"> </v>
      </c>
      <c r="E109" s="328"/>
      <c r="F109" s="328"/>
      <c r="G109" s="329"/>
      <c r="H109" s="249" t="str">
        <f>IF(ISERROR(VLOOKUP(A109,'Price List'!A:H,6,0)),"",IF(VLOOKUP(A109,'Price List'!A:H,6,0)=0,"$                  0",VLOOKUP(A109,'Price List'!A:H,8,0)))</f>
        <v/>
      </c>
      <c r="I109" s="233" t="str">
        <f t="shared" si="1"/>
        <v/>
      </c>
    </row>
    <row r="110" spans="1:9" s="216" customFormat="1" ht="14.4" x14ac:dyDescent="0.25">
      <c r="A110" s="213">
        <v>93</v>
      </c>
      <c r="B110" s="214" t="str">
        <f>IF(ISERROR(VLOOKUP(A110,'Price List'!A:G,7,0))," ",IF(VLOOKUP(A110,'Price List'!A:G,7,0)=0," ",VLOOKUP(A110,'Price List'!A:G,7,0)))</f>
        <v xml:space="preserve"> </v>
      </c>
      <c r="C110" s="215" t="str">
        <f>IF(ISERROR(VLOOKUP(A110,'Price List'!A:G,3,0))," ",IF(VLOOKUP(A110,'Price List'!A:G,3,0)=0," ",VLOOKUP(A110,'Price List'!A:G,3,0)))</f>
        <v xml:space="preserve"> </v>
      </c>
      <c r="D110" s="327" t="str">
        <f>IF(ISERROR(VLOOKUP(A110,'Price List'!A:G,5,0))," ",IF(VLOOKUP(A110,'Price List'!A:G,5,0)=0," ",VLOOKUP(A110,'Price List'!A:G,5,0)))</f>
        <v xml:space="preserve"> </v>
      </c>
      <c r="E110" s="328"/>
      <c r="F110" s="328"/>
      <c r="G110" s="329"/>
      <c r="H110" s="249" t="str">
        <f>IF(ISERROR(VLOOKUP(A110,'Price List'!A:H,6,0)),"",IF(VLOOKUP(A110,'Price List'!A:H,6,0)=0,"$                  0",VLOOKUP(A110,'Price List'!A:H,8,0)))</f>
        <v/>
      </c>
      <c r="I110" s="233" t="str">
        <f t="shared" si="1"/>
        <v/>
      </c>
    </row>
    <row r="111" spans="1:9" s="216" customFormat="1" ht="14.4" x14ac:dyDescent="0.25">
      <c r="A111" s="213">
        <v>94</v>
      </c>
      <c r="B111" s="214" t="str">
        <f>IF(ISERROR(VLOOKUP(A111,'Price List'!A:G,7,0))," ",IF(VLOOKUP(A111,'Price List'!A:G,7,0)=0," ",VLOOKUP(A111,'Price List'!A:G,7,0)))</f>
        <v xml:space="preserve"> </v>
      </c>
      <c r="C111" s="215" t="str">
        <f>IF(ISERROR(VLOOKUP(A111,'Price List'!A:G,3,0))," ",IF(VLOOKUP(A111,'Price List'!A:G,3,0)=0," ",VLOOKUP(A111,'Price List'!A:G,3,0)))</f>
        <v xml:space="preserve"> </v>
      </c>
      <c r="D111" s="327" t="str">
        <f>IF(ISERROR(VLOOKUP(A111,'Price List'!A:G,5,0))," ",IF(VLOOKUP(A111,'Price List'!A:G,5,0)=0," ",VLOOKUP(A111,'Price List'!A:G,5,0)))</f>
        <v xml:space="preserve"> </v>
      </c>
      <c r="E111" s="328"/>
      <c r="F111" s="328"/>
      <c r="G111" s="329"/>
      <c r="H111" s="249" t="str">
        <f>IF(ISERROR(VLOOKUP(A111,'Price List'!A:H,6,0)),"",IF(VLOOKUP(A111,'Price List'!A:H,6,0)=0,"$                  0",VLOOKUP(A111,'Price List'!A:H,8,0)))</f>
        <v/>
      </c>
      <c r="I111" s="233" t="str">
        <f t="shared" si="1"/>
        <v/>
      </c>
    </row>
    <row r="112" spans="1:9" s="216" customFormat="1" ht="14.4" x14ac:dyDescent="0.25">
      <c r="A112" s="213">
        <v>95</v>
      </c>
      <c r="B112" s="214" t="str">
        <f>IF(ISERROR(VLOOKUP(A112,'Price List'!A:G,7,0))," ",IF(VLOOKUP(A112,'Price List'!A:G,7,0)=0," ",VLOOKUP(A112,'Price List'!A:G,7,0)))</f>
        <v xml:space="preserve"> </v>
      </c>
      <c r="C112" s="215" t="str">
        <f>IF(ISERROR(VLOOKUP(A112,'Price List'!A:G,3,0))," ",IF(VLOOKUP(A112,'Price List'!A:G,3,0)=0," ",VLOOKUP(A112,'Price List'!A:G,3,0)))</f>
        <v xml:space="preserve"> </v>
      </c>
      <c r="D112" s="327" t="str">
        <f>IF(ISERROR(VLOOKUP(A112,'Price List'!A:G,5,0))," ",IF(VLOOKUP(A112,'Price List'!A:G,5,0)=0," ",VLOOKUP(A112,'Price List'!A:G,5,0)))</f>
        <v xml:space="preserve"> </v>
      </c>
      <c r="E112" s="328"/>
      <c r="F112" s="328"/>
      <c r="G112" s="329"/>
      <c r="H112" s="249" t="str">
        <f>IF(ISERROR(VLOOKUP(A112,'Price List'!A:H,6,0)),"",IF(VLOOKUP(A112,'Price List'!A:H,6,0)=0,"$                  0",VLOOKUP(A112,'Price List'!A:H,8,0)))</f>
        <v/>
      </c>
      <c r="I112" s="233" t="str">
        <f t="shared" si="1"/>
        <v/>
      </c>
    </row>
    <row r="113" spans="1:9" s="216" customFormat="1" ht="14.4" x14ac:dyDescent="0.25">
      <c r="A113" s="213">
        <v>96</v>
      </c>
      <c r="B113" s="214" t="str">
        <f>IF(ISERROR(VLOOKUP(A113,'Price List'!A:G,7,0))," ",IF(VLOOKUP(A113,'Price List'!A:G,7,0)=0," ",VLOOKUP(A113,'Price List'!A:G,7,0)))</f>
        <v xml:space="preserve"> </v>
      </c>
      <c r="C113" s="215" t="str">
        <f>IF(ISERROR(VLOOKUP(A113,'Price List'!A:G,3,0))," ",IF(VLOOKUP(A113,'Price List'!A:G,3,0)=0," ",VLOOKUP(A113,'Price List'!A:G,3,0)))</f>
        <v xml:space="preserve"> </v>
      </c>
      <c r="D113" s="327" t="str">
        <f>IF(ISERROR(VLOOKUP(A113,'Price List'!A:G,5,0))," ",IF(VLOOKUP(A113,'Price List'!A:G,5,0)=0," ",VLOOKUP(A113,'Price List'!A:G,5,0)))</f>
        <v xml:space="preserve"> </v>
      </c>
      <c r="E113" s="328"/>
      <c r="F113" s="328"/>
      <c r="G113" s="329"/>
      <c r="H113" s="249" t="str">
        <f>IF(ISERROR(VLOOKUP(A113,'Price List'!A:H,6,0)),"",IF(VLOOKUP(A113,'Price List'!A:H,6,0)=0,"$                  0",VLOOKUP(A113,'Price List'!A:H,8,0)))</f>
        <v/>
      </c>
      <c r="I113" s="233" t="str">
        <f t="shared" si="1"/>
        <v/>
      </c>
    </row>
    <row r="114" spans="1:9" s="216" customFormat="1" ht="14.4" x14ac:dyDescent="0.25">
      <c r="A114" s="213">
        <v>97</v>
      </c>
      <c r="B114" s="214" t="str">
        <f>IF(ISERROR(VLOOKUP(A114,'Price List'!A:G,7,0))," ",IF(VLOOKUP(A114,'Price List'!A:G,7,0)=0," ",VLOOKUP(A114,'Price List'!A:G,7,0)))</f>
        <v xml:space="preserve"> </v>
      </c>
      <c r="C114" s="215" t="str">
        <f>IF(ISERROR(VLOOKUP(A114,'Price List'!A:G,3,0))," ",IF(VLOOKUP(A114,'Price List'!A:G,3,0)=0," ",VLOOKUP(A114,'Price List'!A:G,3,0)))</f>
        <v xml:space="preserve"> </v>
      </c>
      <c r="D114" s="327" t="str">
        <f>IF(ISERROR(VLOOKUP(A114,'Price List'!A:G,5,0))," ",IF(VLOOKUP(A114,'Price List'!A:G,5,0)=0," ",VLOOKUP(A114,'Price List'!A:G,5,0)))</f>
        <v xml:space="preserve"> </v>
      </c>
      <c r="E114" s="328"/>
      <c r="F114" s="328"/>
      <c r="G114" s="329"/>
      <c r="H114" s="249" t="str">
        <f>IF(ISERROR(VLOOKUP(A114,'Price List'!A:H,6,0)),"",IF(VLOOKUP(A114,'Price List'!A:H,6,0)=0,"$                  0",VLOOKUP(A114,'Price List'!A:H,8,0)))</f>
        <v/>
      </c>
      <c r="I114" s="233" t="str">
        <f t="shared" si="1"/>
        <v/>
      </c>
    </row>
    <row r="115" spans="1:9" s="216" customFormat="1" ht="14.4" x14ac:dyDescent="0.25">
      <c r="A115" s="213">
        <v>98</v>
      </c>
      <c r="B115" s="214" t="str">
        <f>IF(ISERROR(VLOOKUP(A115,'Price List'!A:G,7,0))," ",IF(VLOOKUP(A115,'Price List'!A:G,7,0)=0," ",VLOOKUP(A115,'Price List'!A:G,7,0)))</f>
        <v xml:space="preserve"> </v>
      </c>
      <c r="C115" s="215" t="str">
        <f>IF(ISERROR(VLOOKUP(A115,'Price List'!A:G,3,0))," ",IF(VLOOKUP(A115,'Price List'!A:G,3,0)=0," ",VLOOKUP(A115,'Price List'!A:G,3,0)))</f>
        <v xml:space="preserve"> </v>
      </c>
      <c r="D115" s="327" t="str">
        <f>IF(ISERROR(VLOOKUP(A115,'Price List'!A:G,5,0))," ",IF(VLOOKUP(A115,'Price List'!A:G,5,0)=0," ",VLOOKUP(A115,'Price List'!A:G,5,0)))</f>
        <v xml:space="preserve"> </v>
      </c>
      <c r="E115" s="328"/>
      <c r="F115" s="328"/>
      <c r="G115" s="329"/>
      <c r="H115" s="249" t="str">
        <f>IF(ISERROR(VLOOKUP(A115,'Price List'!A:H,6,0)),"",IF(VLOOKUP(A115,'Price List'!A:H,6,0)=0,"$                  0",VLOOKUP(A115,'Price List'!A:H,8,0)))</f>
        <v/>
      </c>
      <c r="I115" s="233" t="str">
        <f t="shared" si="1"/>
        <v/>
      </c>
    </row>
    <row r="116" spans="1:9" s="216" customFormat="1" ht="14.4" x14ac:dyDescent="0.25">
      <c r="A116" s="213">
        <v>99</v>
      </c>
      <c r="B116" s="214" t="str">
        <f>IF(ISERROR(VLOOKUP(A116,'Price List'!A:G,7,0))," ",IF(VLOOKUP(A116,'Price List'!A:G,7,0)=0," ",VLOOKUP(A116,'Price List'!A:G,7,0)))</f>
        <v xml:space="preserve"> </v>
      </c>
      <c r="C116" s="215" t="str">
        <f>IF(ISERROR(VLOOKUP(A116,'Price List'!A:G,3,0))," ",IF(VLOOKUP(A116,'Price List'!A:G,3,0)=0," ",VLOOKUP(A116,'Price List'!A:G,3,0)))</f>
        <v xml:space="preserve"> </v>
      </c>
      <c r="D116" s="327" t="str">
        <f>IF(ISERROR(VLOOKUP(A116,'Price List'!A:G,5,0))," ",IF(VLOOKUP(A116,'Price List'!A:G,5,0)=0," ",VLOOKUP(A116,'Price List'!A:G,5,0)))</f>
        <v xml:space="preserve"> </v>
      </c>
      <c r="E116" s="328"/>
      <c r="F116" s="328"/>
      <c r="G116" s="329"/>
      <c r="H116" s="249" t="str">
        <f>IF(ISERROR(VLOOKUP(A116,'Price List'!A:H,6,0)),"",IF(VLOOKUP(A116,'Price List'!A:H,6,0)=0,"$                  0",VLOOKUP(A116,'Price List'!A:H,8,0)))</f>
        <v/>
      </c>
      <c r="I116" s="233" t="str">
        <f t="shared" si="1"/>
        <v/>
      </c>
    </row>
    <row r="117" spans="1:9" s="216" customFormat="1" ht="14.4" x14ac:dyDescent="0.25">
      <c r="A117" s="213">
        <v>100</v>
      </c>
      <c r="B117" s="214" t="str">
        <f>IF(ISERROR(VLOOKUP(A117,'Price List'!A:G,7,0))," ",IF(VLOOKUP(A117,'Price List'!A:G,7,0)=0," ",VLOOKUP(A117,'Price List'!A:G,7,0)))</f>
        <v xml:space="preserve"> </v>
      </c>
      <c r="C117" s="215" t="str">
        <f>IF(ISERROR(VLOOKUP(A117,'Price List'!A:G,3,0))," ",IF(VLOOKUP(A117,'Price List'!A:G,3,0)=0," ",VLOOKUP(A117,'Price List'!A:G,3,0)))</f>
        <v xml:space="preserve"> </v>
      </c>
      <c r="D117" s="327" t="str">
        <f>IF(ISERROR(VLOOKUP(A117,'Price List'!A:G,5,0))," ",IF(VLOOKUP(A117,'Price List'!A:G,5,0)=0," ",VLOOKUP(A117,'Price List'!A:G,5,0)))</f>
        <v xml:space="preserve"> </v>
      </c>
      <c r="E117" s="328"/>
      <c r="F117" s="328"/>
      <c r="G117" s="329"/>
      <c r="H117" s="249" t="str">
        <f>IF(ISERROR(VLOOKUP(A117,'Price List'!A:H,6,0)),"",IF(VLOOKUP(A117,'Price List'!A:H,6,0)=0,"$                  0",VLOOKUP(A117,'Price List'!A:H,8,0)))</f>
        <v/>
      </c>
      <c r="I117" s="233" t="str">
        <f t="shared" si="1"/>
        <v/>
      </c>
    </row>
    <row r="118" spans="1:9" ht="13.8" x14ac:dyDescent="0.3">
      <c r="A118" s="148"/>
      <c r="B118" s="149"/>
      <c r="C118" s="150"/>
      <c r="D118" s="151"/>
      <c r="E118" s="152"/>
      <c r="F118" s="152"/>
      <c r="G118" s="152"/>
      <c r="H118" s="153"/>
      <c r="I118" s="221"/>
    </row>
    <row r="119" spans="1:9" ht="14.4" x14ac:dyDescent="0.3">
      <c r="A119" s="148"/>
      <c r="B119" s="343" t="s">
        <v>224</v>
      </c>
      <c r="C119" s="343"/>
      <c r="D119" s="343"/>
      <c r="E119" s="343"/>
      <c r="F119" s="343"/>
      <c r="G119" s="154"/>
      <c r="H119" s="155" t="s">
        <v>200</v>
      </c>
      <c r="I119" s="222" t="str">
        <f>IF(SUM(I18:I117)&gt;0,SUM(I18:I117),"")</f>
        <v/>
      </c>
    </row>
    <row r="120" spans="1:9" ht="14.4" x14ac:dyDescent="0.3">
      <c r="A120" s="148"/>
      <c r="B120" s="343"/>
      <c r="C120" s="343"/>
      <c r="D120" s="343"/>
      <c r="E120" s="343"/>
      <c r="F120" s="343"/>
      <c r="G120" s="156"/>
      <c r="H120" s="155" t="s">
        <v>201</v>
      </c>
      <c r="I120" s="223"/>
    </row>
    <row r="121" spans="1:9" ht="14.4" x14ac:dyDescent="0.3">
      <c r="A121" s="148"/>
      <c r="B121" s="157"/>
      <c r="C121" s="157"/>
      <c r="D121" s="157"/>
      <c r="E121" s="157"/>
      <c r="F121" s="157"/>
      <c r="G121" s="157"/>
      <c r="H121" s="155" t="s">
        <v>202</v>
      </c>
      <c r="I121" s="224" t="str">
        <f>IF(SUM(I119)&gt;0,SUM(I119:I120),"")</f>
        <v/>
      </c>
    </row>
    <row r="122" spans="1:9" x14ac:dyDescent="0.25">
      <c r="B122" s="344"/>
      <c r="C122" s="344"/>
      <c r="D122" s="344"/>
    </row>
    <row r="123" spans="1:9" x14ac:dyDescent="0.25">
      <c r="B123" s="342" t="s">
        <v>203</v>
      </c>
      <c r="C123" s="342"/>
      <c r="D123" s="132" t="s">
        <v>204</v>
      </c>
    </row>
  </sheetData>
  <sheetProtection algorithmName="SHA-512" hashValue="39mYySNrga4mqsELYWgfncgiZYYPD1vhQsmL36T6lyATfb2s4+3duKYDoI1sP3bLisj2sdzB0UplC+iHhXZbwQ==" saltValue="CXqUM34kuanw1VW9Qpsu0w==" spinCount="100000" sheet="1" objects="1" scenarios="1"/>
  <mergeCells count="117">
    <mergeCell ref="D84:G84"/>
    <mergeCell ref="D85:G85"/>
    <mergeCell ref="D86:G86"/>
    <mergeCell ref="D87:G87"/>
    <mergeCell ref="D78:G78"/>
    <mergeCell ref="D79:G79"/>
    <mergeCell ref="D80:G80"/>
    <mergeCell ref="D81:G81"/>
    <mergeCell ref="D82:G82"/>
    <mergeCell ref="D90:G90"/>
    <mergeCell ref="D91:G91"/>
    <mergeCell ref="D92:G92"/>
    <mergeCell ref="D63:G63"/>
    <mergeCell ref="D64:G64"/>
    <mergeCell ref="D65:G65"/>
    <mergeCell ref="D66:G66"/>
    <mergeCell ref="D67:G67"/>
    <mergeCell ref="D58:G58"/>
    <mergeCell ref="D59:G59"/>
    <mergeCell ref="D60:G60"/>
    <mergeCell ref="D61:G61"/>
    <mergeCell ref="D62:G62"/>
    <mergeCell ref="D73:G73"/>
    <mergeCell ref="D74:G74"/>
    <mergeCell ref="D75:G75"/>
    <mergeCell ref="D76:G76"/>
    <mergeCell ref="D77:G77"/>
    <mergeCell ref="D68:G68"/>
    <mergeCell ref="D69:G69"/>
    <mergeCell ref="D70:G70"/>
    <mergeCell ref="D71:G71"/>
    <mergeCell ref="D72:G72"/>
    <mergeCell ref="D83:G83"/>
    <mergeCell ref="D114:G114"/>
    <mergeCell ref="D47:G47"/>
    <mergeCell ref="D98:G98"/>
    <mergeCell ref="D99:G99"/>
    <mergeCell ref="D100:G100"/>
    <mergeCell ref="D101:G101"/>
    <mergeCell ref="D102:G102"/>
    <mergeCell ref="D103:G103"/>
    <mergeCell ref="D104:G104"/>
    <mergeCell ref="D105:G105"/>
    <mergeCell ref="D106:G106"/>
    <mergeCell ref="D107:G107"/>
    <mergeCell ref="D108:G108"/>
    <mergeCell ref="D109:G109"/>
    <mergeCell ref="D48:G48"/>
    <mergeCell ref="D49:G49"/>
    <mergeCell ref="D50:G50"/>
    <mergeCell ref="D93:G93"/>
    <mergeCell ref="D94:G94"/>
    <mergeCell ref="D95:G95"/>
    <mergeCell ref="D96:G96"/>
    <mergeCell ref="D97:G97"/>
    <mergeCell ref="D88:G88"/>
    <mergeCell ref="D89:G89"/>
    <mergeCell ref="B123:C123"/>
    <mergeCell ref="B119:F120"/>
    <mergeCell ref="B122:D122"/>
    <mergeCell ref="D115:G115"/>
    <mergeCell ref="D117:G117"/>
    <mergeCell ref="D116:G116"/>
    <mergeCell ref="D110:G110"/>
    <mergeCell ref="D111:G111"/>
    <mergeCell ref="D38:G38"/>
    <mergeCell ref="D39:G39"/>
    <mergeCell ref="D40:G40"/>
    <mergeCell ref="D41:G41"/>
    <mergeCell ref="D46:G46"/>
    <mergeCell ref="D42:G42"/>
    <mergeCell ref="D43:G43"/>
    <mergeCell ref="D44:G44"/>
    <mergeCell ref="D45:G45"/>
    <mergeCell ref="D53:G53"/>
    <mergeCell ref="D54:G54"/>
    <mergeCell ref="D55:G55"/>
    <mergeCell ref="D56:G56"/>
    <mergeCell ref="D57:G57"/>
    <mergeCell ref="D112:G112"/>
    <mergeCell ref="D113:G113"/>
    <mergeCell ref="D51:G51"/>
    <mergeCell ref="D52:G52"/>
    <mergeCell ref="A12:B12"/>
    <mergeCell ref="A13:B13"/>
    <mergeCell ref="D29:G29"/>
    <mergeCell ref="D30:G30"/>
    <mergeCell ref="D24:G24"/>
    <mergeCell ref="D25:G25"/>
    <mergeCell ref="D26:G26"/>
    <mergeCell ref="D27:G27"/>
    <mergeCell ref="D23:G23"/>
    <mergeCell ref="D28:G28"/>
    <mergeCell ref="D34:G34"/>
    <mergeCell ref="D35:G35"/>
    <mergeCell ref="D36:G36"/>
    <mergeCell ref="D37:G37"/>
    <mergeCell ref="D31:G31"/>
    <mergeCell ref="D32:G32"/>
    <mergeCell ref="D33:G33"/>
    <mergeCell ref="C14:I16"/>
    <mergeCell ref="A1:C1"/>
    <mergeCell ref="A2:C2"/>
    <mergeCell ref="A3:C3"/>
    <mergeCell ref="B4:C4"/>
    <mergeCell ref="B5:C5"/>
    <mergeCell ref="C9:D9"/>
    <mergeCell ref="D21:G21"/>
    <mergeCell ref="D22:G22"/>
    <mergeCell ref="C7:D7"/>
    <mergeCell ref="C8:D8"/>
    <mergeCell ref="D20:G20"/>
    <mergeCell ref="D17:G17"/>
    <mergeCell ref="D18:G18"/>
    <mergeCell ref="D19:G19"/>
    <mergeCell ref="C10:D10"/>
    <mergeCell ref="A14:B14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Quote Tool</vt:lpstr>
      <vt:lpstr>Price List</vt:lpstr>
      <vt:lpstr>Summary for PO</vt:lpstr>
      <vt:lpstr>'Quote Tool'!Print_Area</vt:lpstr>
    </vt:vector>
  </TitlesOfParts>
  <Company>AIRpipe USA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AIRpipe Quote Tool</dc:title>
  <dc:creator>Chad Hills</dc:creator>
  <cp:lastModifiedBy>Scott Kramer</cp:lastModifiedBy>
  <cp:lastPrinted>2018-01-23T18:40:49Z</cp:lastPrinted>
  <dcterms:created xsi:type="dcterms:W3CDTF">1998-01-13T22:55:00Z</dcterms:created>
  <dcterms:modified xsi:type="dcterms:W3CDTF">2018-10-25T20:17:35Z</dcterms:modified>
</cp:coreProperties>
</file>